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LISA\Downloads\1. RfP 19 - 2026-20260820T150751Z-1-001\1. RfP 19 - 2026\SPANISH\Formatos\"/>
    </mc:Choice>
  </mc:AlternateContent>
  <xr:revisionPtr revIDLastSave="0" documentId="13_ncr:1_{DA273950-24F5-428E-8D1C-7F0C91AE0D1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TRODUCCIÓN" sheetId="1" r:id="rId1"/>
    <sheet name="ESSQ-MATRIX" sheetId="2" r:id="rId2"/>
  </sheets>
  <definedNames>
    <definedName name="_ftn1" localSheetId="1">#REF!</definedName>
    <definedName name="_ftnref1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2" l="1"/>
  <c r="E125" i="2"/>
  <c r="F124" i="2"/>
  <c r="E124" i="2"/>
  <c r="F123" i="2"/>
  <c r="E123" i="2"/>
  <c r="F122" i="2"/>
  <c r="E122" i="2"/>
  <c r="F121" i="2"/>
  <c r="E121" i="2"/>
  <c r="A121" i="2"/>
  <c r="A122" i="2" s="1"/>
  <c r="A123" i="2" s="1"/>
  <c r="A124" i="2" s="1"/>
  <c r="A125" i="2" s="1"/>
  <c r="F119" i="2"/>
  <c r="E119" i="2"/>
  <c r="F118" i="2"/>
  <c r="E118" i="2"/>
  <c r="F117" i="2"/>
  <c r="E117" i="2"/>
  <c r="F116" i="2"/>
  <c r="E116" i="2"/>
  <c r="F115" i="2"/>
  <c r="E115" i="2"/>
  <c r="F114" i="2"/>
  <c r="E114" i="2"/>
  <c r="L112" i="2"/>
  <c r="F112" i="2"/>
  <c r="E112" i="2"/>
  <c r="L111" i="2"/>
  <c r="F111" i="2"/>
  <c r="E111" i="2"/>
  <c r="O110" i="2"/>
  <c r="L110" i="2"/>
  <c r="I110" i="2"/>
  <c r="F110" i="2"/>
  <c r="E110" i="2"/>
  <c r="L109" i="2"/>
  <c r="F109" i="2"/>
  <c r="E109" i="2"/>
  <c r="K107" i="2"/>
  <c r="F107" i="2"/>
  <c r="E107" i="2"/>
  <c r="K106" i="2"/>
  <c r="F106" i="2"/>
  <c r="E106" i="2"/>
  <c r="O105" i="2"/>
  <c r="K105" i="2"/>
  <c r="I105" i="2"/>
  <c r="F105" i="2"/>
  <c r="E105" i="2"/>
  <c r="K104" i="2"/>
  <c r="F104" i="2"/>
  <c r="E104" i="2"/>
  <c r="K103" i="2"/>
  <c r="F103" i="2"/>
  <c r="E103" i="2"/>
  <c r="A103" i="2"/>
  <c r="A104" i="2" s="1"/>
  <c r="A105" i="2" s="1"/>
  <c r="A106" i="2" s="1"/>
  <c r="A107" i="2" s="1"/>
  <c r="A109" i="2" s="1"/>
  <c r="A110" i="2" s="1"/>
  <c r="A111" i="2" s="1"/>
  <c r="A112" i="2" s="1"/>
  <c r="A114" i="2" s="1"/>
  <c r="A115" i="2" s="1"/>
  <c r="A116" i="2" s="1"/>
  <c r="A117" i="2" s="1"/>
  <c r="K102" i="2"/>
  <c r="F102" i="2"/>
  <c r="E102" i="2"/>
  <c r="A102" i="2"/>
  <c r="K101" i="2"/>
  <c r="F101" i="2"/>
  <c r="E101" i="2"/>
  <c r="J99" i="2"/>
  <c r="J98" i="2"/>
  <c r="F98" i="2"/>
  <c r="E98" i="2"/>
  <c r="J97" i="2"/>
  <c r="F97" i="2"/>
  <c r="E97" i="2"/>
  <c r="J96" i="2"/>
  <c r="G96" i="2"/>
  <c r="F96" i="2"/>
  <c r="E96" i="2"/>
  <c r="J95" i="2"/>
  <c r="F95" i="2"/>
  <c r="E95" i="2"/>
  <c r="J94" i="2"/>
  <c r="F94" i="2"/>
  <c r="E94" i="2"/>
  <c r="J93" i="2"/>
  <c r="F93" i="2"/>
  <c r="E93" i="2"/>
  <c r="J92" i="2"/>
  <c r="F92" i="2"/>
  <c r="E92" i="2"/>
  <c r="O91" i="2"/>
  <c r="J91" i="2"/>
  <c r="G91" i="2"/>
  <c r="F91" i="2"/>
  <c r="E91" i="2"/>
  <c r="J90" i="2"/>
  <c r="F90" i="2"/>
  <c r="E90" i="2"/>
  <c r="J89" i="2"/>
  <c r="F89" i="2"/>
  <c r="E89" i="2"/>
  <c r="J88" i="2"/>
  <c r="F88" i="2"/>
  <c r="E88" i="2"/>
  <c r="J87" i="2"/>
  <c r="F87" i="2"/>
  <c r="E87" i="2"/>
  <c r="J86" i="2"/>
  <c r="F86" i="2"/>
  <c r="E86" i="2"/>
  <c r="J85" i="2"/>
  <c r="F85" i="2"/>
  <c r="E85" i="2"/>
  <c r="J84" i="2"/>
  <c r="F84" i="2"/>
  <c r="E84" i="2"/>
  <c r="J83" i="2"/>
  <c r="F83" i="2"/>
  <c r="E83" i="2"/>
  <c r="J82" i="2"/>
  <c r="F82" i="2"/>
  <c r="E82" i="2"/>
  <c r="I80" i="2"/>
  <c r="F80" i="2"/>
  <c r="E80" i="2"/>
  <c r="P79" i="2"/>
  <c r="O79" i="2"/>
  <c r="K79" i="2"/>
  <c r="I79" i="2"/>
  <c r="F79" i="2"/>
  <c r="E79" i="2"/>
  <c r="I78" i="2"/>
  <c r="F78" i="2"/>
  <c r="E78" i="2"/>
  <c r="O77" i="2"/>
  <c r="L77" i="2"/>
  <c r="I77" i="2"/>
  <c r="F77" i="2"/>
  <c r="E77" i="2"/>
  <c r="I76" i="2"/>
  <c r="F76" i="2"/>
  <c r="E76" i="2"/>
  <c r="I75" i="2"/>
  <c r="H75" i="2"/>
  <c r="F75" i="2"/>
  <c r="E75" i="2"/>
  <c r="F74" i="2"/>
  <c r="E74" i="2"/>
  <c r="I73" i="2"/>
  <c r="F73" i="2"/>
  <c r="E73" i="2"/>
  <c r="I72" i="2"/>
  <c r="F72" i="2"/>
  <c r="E72" i="2"/>
  <c r="I71" i="2"/>
  <c r="F71" i="2"/>
  <c r="E71" i="2"/>
  <c r="H69" i="2"/>
  <c r="F69" i="2"/>
  <c r="E69" i="2"/>
  <c r="H68" i="2"/>
  <c r="F68" i="2"/>
  <c r="E68" i="2"/>
  <c r="H67" i="2"/>
  <c r="F67" i="2"/>
  <c r="E67" i="2"/>
  <c r="O66" i="2"/>
  <c r="H66" i="2"/>
  <c r="F66" i="2"/>
  <c r="E66" i="2"/>
  <c r="H65" i="2"/>
  <c r="F65" i="2"/>
  <c r="E65" i="2"/>
  <c r="H64" i="2"/>
  <c r="F64" i="2"/>
  <c r="E64" i="2"/>
  <c r="H63" i="2"/>
  <c r="F63" i="2"/>
  <c r="E63" i="2"/>
  <c r="H62" i="2"/>
  <c r="F62" i="2"/>
  <c r="E62" i="2"/>
  <c r="I61" i="2"/>
  <c r="H61" i="2"/>
  <c r="F61" i="2"/>
  <c r="E61" i="2"/>
  <c r="H60" i="2"/>
  <c r="F60" i="2"/>
  <c r="E60" i="2"/>
  <c r="A60" i="2"/>
  <c r="A61" i="2" s="1"/>
  <c r="A62" i="2" s="1"/>
  <c r="A63" i="2" s="1"/>
  <c r="A64" i="2" s="1"/>
  <c r="A65" i="2" s="1"/>
  <c r="A66" i="2" s="1"/>
  <c r="A67" i="2" s="1"/>
  <c r="A68" i="2" s="1"/>
  <c r="A69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2" i="2" s="1"/>
  <c r="A83" i="2" s="1"/>
  <c r="A84" i="2" s="1"/>
  <c r="A85" i="2" s="1"/>
  <c r="A86" i="2" s="1"/>
  <c r="A92" i="2" s="1"/>
  <c r="A93" i="2" s="1"/>
  <c r="A94" i="2" s="1"/>
  <c r="A95" i="2" s="1"/>
  <c r="A96" i="2" s="1"/>
  <c r="A97" i="2" s="1"/>
  <c r="A98" i="2" s="1"/>
  <c r="A99" i="2" s="1"/>
  <c r="H59" i="2"/>
  <c r="F59" i="2"/>
  <c r="E59" i="2"/>
  <c r="A59" i="2"/>
  <c r="G57" i="2"/>
  <c r="F57" i="2"/>
  <c r="E57" i="2"/>
  <c r="G56" i="2"/>
  <c r="F56" i="2"/>
  <c r="E56" i="2"/>
  <c r="F55" i="2"/>
  <c r="E55" i="2"/>
  <c r="G54" i="2"/>
  <c r="F54" i="2"/>
  <c r="E54" i="2"/>
  <c r="G53" i="2"/>
  <c r="F53" i="2"/>
  <c r="E53" i="2"/>
  <c r="G52" i="2"/>
  <c r="F52" i="2"/>
  <c r="E52" i="2"/>
  <c r="F51" i="2"/>
  <c r="E51" i="2"/>
  <c r="G50" i="2"/>
  <c r="F50" i="2"/>
  <c r="E50" i="2"/>
  <c r="G49" i="2"/>
  <c r="F49" i="2"/>
  <c r="E49" i="2"/>
  <c r="M48" i="2"/>
  <c r="G48" i="2"/>
  <c r="F48" i="2"/>
  <c r="E48" i="2"/>
  <c r="G47" i="2"/>
  <c r="F47" i="2"/>
  <c r="E47" i="2"/>
  <c r="G46" i="2"/>
  <c r="F46" i="2"/>
  <c r="E46" i="2"/>
  <c r="G45" i="2"/>
  <c r="F45" i="2"/>
  <c r="E45" i="2"/>
  <c r="G44" i="2"/>
  <c r="F44" i="2"/>
  <c r="E44" i="2"/>
  <c r="G43" i="2"/>
  <c r="F43" i="2"/>
  <c r="E43" i="2"/>
  <c r="G42" i="2"/>
  <c r="F42" i="2"/>
  <c r="E42" i="2"/>
  <c r="F41" i="2"/>
  <c r="E41" i="2"/>
  <c r="F40" i="2"/>
  <c r="E40" i="2"/>
  <c r="F38" i="2"/>
  <c r="E38" i="2"/>
  <c r="F37" i="2"/>
  <c r="E37" i="2"/>
  <c r="F36" i="2"/>
  <c r="E36" i="2"/>
  <c r="F35" i="2"/>
  <c r="E35" i="2"/>
  <c r="O34" i="2"/>
  <c r="F34" i="2"/>
  <c r="E34" i="2"/>
  <c r="F33" i="2"/>
  <c r="E33" i="2"/>
  <c r="F32" i="2"/>
  <c r="E32" i="2"/>
  <c r="F31" i="2"/>
  <c r="E31" i="2"/>
  <c r="F30" i="2"/>
  <c r="E30" i="2"/>
  <c r="F29" i="2"/>
  <c r="E29" i="2"/>
  <c r="F27" i="2"/>
  <c r="E27" i="2"/>
  <c r="F26" i="2"/>
  <c r="E26" i="2"/>
  <c r="F25" i="2"/>
  <c r="E25" i="2"/>
  <c r="F24" i="2"/>
  <c r="E24" i="2"/>
  <c r="F23" i="2"/>
  <c r="E23" i="2"/>
  <c r="F22" i="2"/>
  <c r="E22" i="2"/>
  <c r="O21" i="2"/>
  <c r="F21" i="2"/>
  <c r="E21" i="2"/>
  <c r="F20" i="2"/>
  <c r="E20" i="2"/>
  <c r="M19" i="2"/>
  <c r="F19" i="2"/>
  <c r="E19" i="2"/>
  <c r="M18" i="2"/>
  <c r="F18" i="2"/>
  <c r="E18" i="2"/>
  <c r="F17" i="2"/>
  <c r="E17" i="2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F16" i="2"/>
  <c r="E16" i="2"/>
  <c r="F14" i="2"/>
  <c r="E13" i="2"/>
  <c r="E12" i="2"/>
  <c r="E11" i="2"/>
  <c r="E10" i="2"/>
  <c r="F5" i="2"/>
  <c r="F4" i="2"/>
</calcChain>
</file>

<file path=xl/sharedStrings.xml><?xml version="1.0" encoding="utf-8"?>
<sst xmlns="http://schemas.openxmlformats.org/spreadsheetml/2006/main" count="417" uniqueCount="216">
  <si>
    <t>HERRAMIENTA</t>
  </si>
  <si>
    <t>Cuestionario AS (CAS)</t>
  </si>
  <si>
    <t xml:space="preserve">CAS- CUESTIONARIO AMBIENTAL Y SOCIAL </t>
  </si>
  <si>
    <t>FECHA</t>
  </si>
  <si>
    <t>2022-03-09 INDIQUE AQUÍ LA FECHA</t>
  </si>
  <si>
    <t xml:space="preserve"> ENVIRONMENTAL AND SOCIAL  MANAGEMENT SYSTEM / ESMS</t>
  </si>
  <si>
    <t>PROGRAMA</t>
  </si>
  <si>
    <t>Escriba aquí el nombre del programa al que se destina esta propuesta.</t>
  </si>
  <si>
    <t>SISTEMA DE GESTIÓN AMBIENTAL Y SOCIAL / SGAS</t>
  </si>
  <si>
    <t>PROPONENTE</t>
  </si>
  <si>
    <t>Escriba aquí el nombre de la organización que hace esta propuesta.</t>
  </si>
  <si>
    <t>Clasificación provisional de riesgo de la propuesta por parte del beneficiario:</t>
  </si>
  <si>
    <t>VERSIÓN CAS</t>
  </si>
  <si>
    <t>Aprobado (21 de marzo de 2002)</t>
  </si>
  <si>
    <t>Clasificación Final de Riesgo de la propuesta por parte del MAR Fund:</t>
  </si>
  <si>
    <t>ID ÚNICA</t>
  </si>
  <si>
    <r>
      <rPr>
        <sz val="10"/>
        <color rgb="FF7F7F7F"/>
        <rFont val="Calibri (Body)"/>
      </rPr>
      <t>C</t>
    </r>
    <r>
      <rPr>
        <sz val="10"/>
        <color rgb="FF7F7F7F"/>
        <rFont val="Calibri"/>
      </rPr>
      <t>AS-XXX-AAA-MM-DD</t>
    </r>
  </si>
  <si>
    <t>N.</t>
  </si>
  <si>
    <t>GUIDING  QUESTIONS ABOUT RISKS / IMPACTS</t>
  </si>
  <si>
    <t>YES - NO</t>
  </si>
  <si>
    <t>ACTIONS BY THE GRANTEE</t>
  </si>
  <si>
    <t>LIKELY RISK LEVEL</t>
  </si>
  <si>
    <t>TRIGGERED SAFEGUARD</t>
  </si>
  <si>
    <t>BEFORE OR AFTER
APPROVAL</t>
  </si>
  <si>
    <t>DECISIONS OF MAR FUND</t>
  </si>
  <si>
    <t>PREGUNTAS GUÍA PARA DETERMINAR RIESGOS E IMPACTOS</t>
  </si>
  <si>
    <t>SI-NO</t>
  </si>
  <si>
    <t>ACCIONES POR PARTE DEL PROPONENTE/BENEFICIARIO</t>
  </si>
  <si>
    <t xml:space="preserve">CATEGORÍA DE RIESGO
POTENCIAL </t>
  </si>
  <si>
    <r>
      <rPr>
        <sz val="9"/>
        <color rgb="FF2B3681"/>
        <rFont val="Calibri (Body)"/>
      </rPr>
      <t>SALVAGUARDA</t>
    </r>
    <r>
      <rPr>
        <sz val="9"/>
        <color rgb="FF2B3681"/>
        <rFont val="Calibri"/>
      </rPr>
      <t xml:space="preserve"> ACTIVADA</t>
    </r>
  </si>
  <si>
    <t>ANTES O DESPUÉS
DE LA APROBACIÓN</t>
  </si>
  <si>
    <t>EXPLICACIÓN DEL BENEFICIARIO</t>
  </si>
  <si>
    <t>INFORMACIÓN GENERAL</t>
  </si>
  <si>
    <t>(A) (B+) (B) (C)</t>
  </si>
  <si>
    <t>SAS 3</t>
  </si>
  <si>
    <t>SAS 4</t>
  </si>
  <si>
    <t>SAS 5</t>
  </si>
  <si>
    <t>SAS 6</t>
  </si>
  <si>
    <t>SAS 7</t>
  </si>
  <si>
    <t>SAS 8</t>
  </si>
  <si>
    <t>REVIEW / REVISIÓN</t>
  </si>
  <si>
    <t>SAS ADICIONAL ACTIVADA</t>
  </si>
  <si>
    <t>COMENTARIOS</t>
  </si>
  <si>
    <t>i.</t>
  </si>
  <si>
    <t>¿Alguna actividad o subactividad de esta propuesta de proyecto está en la lista de exclusión de MAR Fund?</t>
  </si>
  <si>
    <t>SI</t>
  </si>
  <si>
    <t>ii.</t>
  </si>
  <si>
    <t>¿Es este proyecto una segunda fase de un proyecto financiado anteriormente por MAR Fund?</t>
  </si>
  <si>
    <t>NO</t>
  </si>
  <si>
    <t>ANTES</t>
  </si>
  <si>
    <t>iii</t>
  </si>
  <si>
    <t xml:space="preserve">¿La organización proponente cuenta con un SGAS y lo utilizará para la gestión de los riesgos del proyecto? </t>
  </si>
  <si>
    <t>iv.</t>
  </si>
  <si>
    <t>¿Está previsto que este proyecto se gestione con el SGAS de un socio cofinanciador?</t>
  </si>
  <si>
    <t>v</t>
  </si>
  <si>
    <r>
      <rPr>
        <sz val="11"/>
        <color rgb="FF2B3681"/>
        <rFont val="Calibri"/>
      </rPr>
      <t xml:space="preserve">¿Cuál es la clasificación basada en el riesgo de esta propuesta/proyecto? </t>
    </r>
    <r>
      <rPr>
        <i/>
        <sz val="11"/>
        <color theme="9"/>
        <rFont val="Calibri"/>
      </rPr>
      <t>RESPONDA A ESTA PREGUNTA AL TERMINAR EL CUESTIONARIO</t>
    </r>
  </si>
  <si>
    <t>C</t>
  </si>
  <si>
    <t>Los proyectos de la categoría A no se consideran para la aprobación por MAR Fund (Lista de Exclusión)</t>
  </si>
  <si>
    <t>A</t>
  </si>
  <si>
    <t>SAS1</t>
  </si>
  <si>
    <t>EVALUACIÓN Y GESTIÓN DE RIESGOS E IMPACTOS AMBIENTALES Y SOCIALES</t>
  </si>
  <si>
    <t xml:space="preserve">¿Se trata de un proyecto que no está basado en el territorio? (Ninguna parte del proyecto se aplica en la tierra/mar) </t>
  </si>
  <si>
    <t>DESPUÉS</t>
  </si>
  <si>
    <t>¿Se trata de un proyecto basado en el territorio? (Cualquier parte del proyecto se aplica en la tierra o el mar)</t>
  </si>
  <si>
    <t>¿Se ha realizado una identificación, descripción y análisis de los actores?</t>
  </si>
  <si>
    <t>¿Tiene (tendrá) el proyecto un mecanismo de quejas y reclamos funcional?</t>
  </si>
  <si>
    <t>¿Es el proyecto perjudicial en algún aspecto para poder gozar de los derechos humanos?</t>
  </si>
  <si>
    <t>¿Aumenta el proyecto el riesgo de violencia sexual y de acoso, incluida la explotación y el abuso sexual?</t>
  </si>
  <si>
    <t xml:space="preserve">¿Afecta el proyecto negativamente a algunas comunidades locales o grupos sociales más que a otros? </t>
  </si>
  <si>
    <t>¿El proyecto es compatible con los Objetivos de Desarrollo Sostenible (ODS)?</t>
  </si>
  <si>
    <t>¿Se han debidamente considerado los riesgos climáticos (huracanes, inundaciones, etc.) en el proyecto?</t>
  </si>
  <si>
    <t>¿Existe algún riesgo de que el proyecto afecte negativamente a los grupos vulnerables?</t>
  </si>
  <si>
    <t>¿Existe algún conflicto identificado que pueda exacerbarse con este proyecto?</t>
  </si>
  <si>
    <t xml:space="preserve">Explique el contexto del conflicto, si aplica: </t>
  </si>
  <si>
    <t>¿Podría el proyecto propiciar la inmigración hacia la zona del proyecto?</t>
  </si>
  <si>
    <t>B</t>
  </si>
  <si>
    <t>SAS2</t>
  </si>
  <si>
    <t>TRABAJO Y CONDICIONES LABORALES</t>
  </si>
  <si>
    <t>¿Las personas que trabajan formalmente en el proyecto tendrán un contrato de trabajo?</t>
  </si>
  <si>
    <t>¿Se emplearán a menores de 14 años en el proyecto?</t>
  </si>
  <si>
    <t>¿Se espera que haya jóvenes entre  14  a 17 años trabajando en el proyecto?</t>
  </si>
  <si>
    <t>¿Las personas que trabajan en el proyecto estarán expuestas a riesgos laborales?</t>
  </si>
  <si>
    <t>¿La integridad física de las personas que trabajan en el proyecto se verá comprometida por factores externos? (riesgos de seguridad asociados a crimen organizado, riesgo de secuestros, zona de narcotráfico, etc)</t>
  </si>
  <si>
    <t>¿Las personas que trabajan en el proyecto estarán expuestas a sustancias tóxicas e inflamables, incluyendo los combustibles?</t>
  </si>
  <si>
    <t>¿Las personas que trabajan en el proyecto van a manejar maquinaria pesada (equipos para actividades marítimas/costeras, agrícolas, etc.)?</t>
  </si>
  <si>
    <t>¿Habrá personas que manejen equipos en las actividades del proyecto (como equipos de buceo, embarcaciones y vehículos)?</t>
  </si>
  <si>
    <t>¿Ha tenido la organización proponente algún incidente grave de salud y/o seguridad en los últimos 5 años?</t>
  </si>
  <si>
    <t>Explique el contexto del incidente, si aplica:</t>
  </si>
  <si>
    <t>¿Incluye este proyecto mano de obra comunitaria (como estipendios para los voluntarios)?</t>
  </si>
  <si>
    <t>SAS3</t>
  </si>
  <si>
    <t>USO EFICIENTE DE RECURSOS Y PREVENCIÓN DE CONTAMINACIÓN</t>
  </si>
  <si>
    <t>¿Pueden evitarse o reducirse aún más las emisiones de gases de efecto invernadero del proyecto? (utilizando energías renovables, evitando uso de combustible fósil, etc.)</t>
  </si>
  <si>
    <t>Explique brevemente como lo lograría, si aplica:</t>
  </si>
  <si>
    <t>¿El proyecto tiene potencial para secuestrar carbono?</t>
  </si>
  <si>
    <t>¿El proyecto tiene riesgos e impactos potenciales sobre la salud humana y/o el medio ambiente?</t>
  </si>
  <si>
    <t>¿El proyecto aumentará la producción de todo tipo de residuos?</t>
  </si>
  <si>
    <t>¿Serán estos residuos (o parte de ellos) peligrosos?</t>
  </si>
  <si>
    <t>¿El proyecto incluye el almacenamiento o el transporte de materiales o residuos peligrosos, incluyendo combustibles?</t>
  </si>
  <si>
    <t>¿El proyecto incluye la construcción, mejora, reparación o desmantelamiento de infraestructuras?</t>
  </si>
  <si>
    <t>¿Exige la legislación nacional una EIAS para la(s) actividad(es) incluida(s) en el proyecto?</t>
  </si>
  <si>
    <t>¿Se han obtenido las licencias ambientales y sociales para la construcción?</t>
  </si>
  <si>
    <t>¿Se ha formulado un plan de salud y seguridad para la obra?</t>
  </si>
  <si>
    <t>¿La infraestructura nueva o renovaciones en la infraestructura actual aumentará la afluencia de personas?</t>
  </si>
  <si>
    <t>¿La infraestructura dispone/dispondrá de agua potable e infraestructura de saneamiento manejados de forma segura?</t>
  </si>
  <si>
    <t>¿El proyecto propiciará desarrollo turístico importante con una afluencia adicional de personas?</t>
  </si>
  <si>
    <t>¿Tiene el proyecto riesgos/impactos de contaminación que puedan afectar a la salud y seguridad en el trabajo?</t>
  </si>
  <si>
    <t>¿Tiene el proyecto riesgos/impactos sobre la calidad del agua?</t>
  </si>
  <si>
    <t>¿Tiene el proyecto riesgos/impactos sobre la calidad del aire?</t>
  </si>
  <si>
    <t>¿El proyecto tiene riesgos/impactos relacionados con la tierra/suelo (degradación, sedimentación, erosión del suelo)?</t>
  </si>
  <si>
    <t>¿El proyecto tiene riesgos/impactos relacionados con el ruido? (aumento del ruido)</t>
  </si>
  <si>
    <t>D</t>
  </si>
  <si>
    <t>SAS4</t>
  </si>
  <si>
    <t>SALUD, SEGURIDAD y PROTECCIÓN DE LAS COMUNIDADES</t>
  </si>
  <si>
    <t>¿El proyecto tiene riesgos/impactos relacionados con la salud y la seguridad de la comunidad? (como COVID-19 u otras enfermedades infectocontagiosas que pudieran surgir)</t>
  </si>
  <si>
    <t xml:space="preserve">¿El proyecto implica algún riesgo para la seguridad de las comunidades afectadas? </t>
  </si>
  <si>
    <t>¿El proyecto financia personal de seguridad o servicios de seguridad para garantizar la protección de los recursos? ( incluyendo personal armado)</t>
  </si>
  <si>
    <t>¿El proyecto implica una afluencia de personas a largo plazo en las comunidades (investigación, documentación, construcción)?</t>
  </si>
  <si>
    <t>¿Supone el proyecto algún riesgo de salud y seguridad para las comunidades?</t>
  </si>
  <si>
    <t>¿El proyecto implica riesgos para el suministro de agua de la comunidad afectada?</t>
  </si>
  <si>
    <t>¿El proyecto incluye la instalación/uso de equipos en lugares accesibles para la comunidad?</t>
  </si>
  <si>
    <t>¿El proyecto involucra mano de obra comunitaria y presenta alto riesgo de violencia sexual y de género/explotación sexual/abuso?</t>
  </si>
  <si>
    <t>¿El proyecto involucra una participación continua de niños? (por ejemplo, eventos educativos, actividades escolares?</t>
  </si>
  <si>
    <t>¿El beneficiario planea usar imágenes de los miembros de la comunidad? (es decir, para mercadeo, medios de comunicación, reportes, publicaciones en general)</t>
  </si>
  <si>
    <t>¿El proyecto tiene el potencial de activar eventos de emergencia que afecten la salud, seguridad y/o protección de las comunidades? (e.g. una situación de violencia en una reunión de la comunidad apoyada por el proyecto, derrumbe o explosión/incendio de infraestructura apoyada por el proyecto y que la comunidad la utilice)</t>
  </si>
  <si>
    <t>E</t>
  </si>
  <si>
    <t>SAS5</t>
  </si>
  <si>
    <t>RESTRICCIONES DE ACCESO A LOS RECURSOS NATURALES, PÉRDIDA DE MEDIOS DE VIDA Y REASENTAMIENTO VOLUNTARIO LIMITADO</t>
  </si>
  <si>
    <t>¿El proyecto implica el reasentamiento de personas?</t>
  </si>
  <si>
    <t>¿El reasentamiento involucra a menos de 500 personas o 100 familias?</t>
  </si>
  <si>
    <t>¿El proyecto incluye nuevas restricciones de acceso a recursos naturales?</t>
  </si>
  <si>
    <r>
      <rPr>
        <sz val="11"/>
        <color rgb="FF2B3681"/>
        <rFont val="Calibri"/>
      </rPr>
      <t>¿L</t>
    </r>
    <r>
      <rPr>
        <sz val="11"/>
        <color rgb="FF2B3681"/>
        <rFont val="Calibri"/>
      </rPr>
      <t>as nuevas</t>
    </r>
    <r>
      <rPr>
        <sz val="11"/>
        <color rgb="FF2B3681"/>
        <rFont val="Calibri"/>
      </rPr>
      <t xml:space="preserve"> restricciones a los recursos naturales </t>
    </r>
    <r>
      <rPr>
        <i/>
        <u/>
        <sz val="11"/>
        <color rgb="FFC00000"/>
        <rFont val="Calibri"/>
      </rPr>
      <t>han sido aceptadas de manera voluntaria por las comunidades afectadas</t>
    </r>
    <r>
      <rPr>
        <sz val="11"/>
        <color rgb="FF2B3681"/>
        <rFont val="Calibri"/>
      </rPr>
      <t>?</t>
    </r>
  </si>
  <si>
    <t xml:space="preserve">¿El proyecto incluye el cumplimiento de la regulación de un ANP que conlleva restricciones de acceso a recursos? </t>
  </si>
  <si>
    <t>¿El proyecto implica cambios en la gestión de los recursos naturales que restrinjan su acceso?</t>
  </si>
  <si>
    <t xml:space="preserve">¿El proyecto creará restricciones de uso o acceso a los recursos culturales? </t>
  </si>
  <si>
    <t>¿El proyecto está destinado a financiar la adquisición de terrenos, lo que supone una reubicación o restricciones de acceso a recursos naturales?</t>
  </si>
  <si>
    <t>¿Las restricciones a los recursos naturales o culturales afectarán a los pueblos indígenas?</t>
  </si>
  <si>
    <t>¿El proyecto consiste en la planificación del uso del suelo/regulación de los recursos naturales a nivel regional, nacional, subnacional?</t>
  </si>
  <si>
    <t>F</t>
  </si>
  <si>
    <t>SAS6</t>
  </si>
  <si>
    <t>BIODIVERSIDAD Y CONSERVACIÓN, Y MANEJO SOSTENIBLE DE RECURSOS NATURALES VIVOS</t>
  </si>
  <si>
    <t>¿El proyecto implica riesgos de causar daños a la biodiversidad o perjudicar los servicios de los ecosistemas?</t>
  </si>
  <si>
    <t>¿El proyecto incluye la creación de una nueva área protegida o la ampliación de una ya existente?</t>
  </si>
  <si>
    <t>¿El proyecto implica la elaboración o modificación del programa de manejo de un área protegida?</t>
  </si>
  <si>
    <t>¿El proyecto implica la introducción de especies exóticas invasoras (o enfermedades, como bacterias o virus)?</t>
  </si>
  <si>
    <t xml:space="preserve">¿El proyecto se va a realizar en una área protegida o en una zona de alto valor en biodiversidad? y:  </t>
  </si>
  <si>
    <t>66A</t>
  </si>
  <si>
    <t>Las actividades incluyen pesca de especies silvestres o actividades de manejo de la fauna silvestre</t>
  </si>
  <si>
    <t>66B</t>
  </si>
  <si>
    <t>Incluye actividades agrícolas o acuícolas</t>
  </si>
  <si>
    <t>66C</t>
  </si>
  <si>
    <t>Implica la utilización de productos forestales maderable o no maderables</t>
  </si>
  <si>
    <t>66D</t>
  </si>
  <si>
    <t>¿Riesgos de crear vías de propagación de especies invasoras (o enfermedades como bacterias o virus)?</t>
  </si>
  <si>
    <t>66E</t>
  </si>
  <si>
    <t>Incluye la construcción, mejora o desmantelamiento de infraestructuras</t>
  </si>
  <si>
    <t>¿El proyecto se va a realizar en un área protegida y es coherente con su programa de manejo?</t>
  </si>
  <si>
    <t>¿El proyecto cambiará el régimen de manejo o la zonificación de un área protegida?</t>
  </si>
  <si>
    <t>¿El proyecto incluye actividades de investigación, colecta y/o manipulación  de animales y otros recursos naturales vivos ?</t>
  </si>
  <si>
    <t>¿El proyecto incluye agricultura, acuicultura, pesca, silvicultura, explotación forestal, ganadería, caza?</t>
  </si>
  <si>
    <t>¿El proyecto incluye el uso de pesticidas, herbicidas o fungicidas en una área protegida?</t>
  </si>
  <si>
    <t xml:space="preserve">¿El proyecto incluye actividades de restauración o rehabilitación?  </t>
  </si>
  <si>
    <t>¿El proyecto incluye la introducción de especies no nativas?</t>
  </si>
  <si>
    <t>Is there a risk of creating pathways for spreading invasive species (corridors, boats, etc.)?</t>
  </si>
  <si>
    <r>
      <rPr>
        <sz val="10"/>
        <color theme="1"/>
        <rFont val="Calibri"/>
      </rPr>
      <t xml:space="preserve">If yes, comply with ESS 6 33 to 38 (complete section </t>
    </r>
    <r>
      <rPr>
        <sz val="10"/>
        <color theme="1"/>
        <rFont val="Calibri (Body)"/>
      </rPr>
      <t>3.3.8.2</t>
    </r>
    <r>
      <rPr>
        <sz val="10"/>
        <color theme="1"/>
        <rFont val="Calibri"/>
      </rPr>
      <t xml:space="preserve"> of  ESCOP/ or ESIA/ESMP)</t>
    </r>
  </si>
  <si>
    <t>AFTER</t>
  </si>
  <si>
    <t>G</t>
  </si>
  <si>
    <t>SAS7</t>
  </si>
  <si>
    <t>PUEBLOS INDÍGENAS Y COMUNIDADES LOCALES TRADICIONALES</t>
  </si>
  <si>
    <r>
      <rPr>
        <sz val="11"/>
        <color rgb="FF2B3681"/>
        <rFont val="Calibri"/>
      </rPr>
      <t>¿El proyecto será implementado con o por pueblos indígenas</t>
    </r>
    <r>
      <rPr>
        <b/>
        <sz val="11"/>
        <color rgb="FF2B3681"/>
        <rFont val="Calibri"/>
      </rPr>
      <t xml:space="preserve"> (PI)</t>
    </r>
    <r>
      <rPr>
        <sz val="11"/>
        <color rgb="FF2B3681"/>
        <rFont val="Calibri"/>
      </rPr>
      <t xml:space="preserve"> y comunidades locales tradicionales</t>
    </r>
    <r>
      <rPr>
        <b/>
        <sz val="11"/>
        <color rgb="FF2B3681"/>
        <rFont val="Calibri"/>
      </rPr>
      <t xml:space="preserve"> (CLT)</t>
    </r>
    <r>
      <rPr>
        <sz val="11"/>
        <color rgb="FF2B3681"/>
        <rFont val="Calibri"/>
      </rPr>
      <t>?</t>
    </r>
  </si>
  <si>
    <t>¿Los pueblos indígenas y las comunidades locales tradicionales habitan u ocupan la zona del proyecto? (el proyecto esta en ejecución y ya se ha tenido un primer acercamiento con los PI y CLT)</t>
  </si>
  <si>
    <t>¿Existe algún riesgo de perjudicar a los pueblos indígenas y a las comunidades locales tradicionales?</t>
  </si>
  <si>
    <t>¿Los pueblos indígenas y las comunidades tradicionales locales habitan la zona donde se desarrollará el proyecto? (El proyecto es nuevo y aún no se ha tenido un acercamiento previo con los PI y CLT)</t>
  </si>
  <si>
    <t>¿Existe algún riesgo de que se vea afectado el acceso de los pueblos indígenas y CLT a los recursos naturales o culturales?</t>
  </si>
  <si>
    <t>¿El proyecto incluye el acceso a conocimientos tradicionales de PI y CLT asociados a recursos genéticos?</t>
  </si>
  <si>
    <t>¿El proyecto incluye el uso comercial del patrimonio cultural sobre el que los PI y CLT tienen derechos consuetudinarios?</t>
  </si>
  <si>
    <t>H</t>
  </si>
  <si>
    <t>SAS8</t>
  </si>
  <si>
    <t>PATRIMONIO CULTURAL</t>
  </si>
  <si>
    <t>¿Se ejecutará el proyecto en un lugar reconocido como patrimonio cultural o en sus proximidades?</t>
  </si>
  <si>
    <r>
      <rPr>
        <sz val="11"/>
        <color rgb="FF2B3681"/>
        <rFont val="Calibri"/>
      </rPr>
      <t xml:space="preserve">¿El proyecto restringirá el acceso a lugares sagrados </t>
    </r>
    <r>
      <rPr>
        <sz val="11"/>
        <color rgb="FF002060"/>
        <rFont val="Calibri"/>
      </rPr>
      <t>o sitios natur</t>
    </r>
    <r>
      <rPr>
        <sz val="11"/>
        <color rgb="FF2B3681"/>
        <rFont val="Calibri"/>
      </rPr>
      <t>ales de importancia cultural y espiritual?</t>
    </r>
  </si>
  <si>
    <t>¿La ubicación del proyecto incluye sitios de importancia cultural (sitios ceremoniales, entierros)?</t>
  </si>
  <si>
    <t>¿El proyecto incluye el movimiento o la remoción de tierra o cualquier otra alteración del paisaje que podría llevar a hallazgos fortuitos de bienes culturales?</t>
  </si>
  <si>
    <t>I</t>
  </si>
  <si>
    <t>SAS9</t>
  </si>
  <si>
    <t>GÉNERO</t>
  </si>
  <si>
    <t xml:space="preserve">¿El proyecto considera las normas, los roles y las relaciones de género, y muestra la inclusión de temas de género? </t>
  </si>
  <si>
    <r>
      <rPr>
        <sz val="11"/>
        <color rgb="FF2B3681"/>
        <rFont val="Calibri"/>
      </rPr>
      <t xml:space="preserve">¿Los derechos/oportunidades de las mujeres y las niñas para participar </t>
    </r>
    <r>
      <rPr>
        <sz val="11"/>
        <color rgb="FF002060"/>
        <rFont val="Calibri"/>
      </rPr>
      <t xml:space="preserve">en el proyecto </t>
    </r>
    <r>
      <rPr>
        <sz val="11"/>
        <color rgb="FF2B3681"/>
        <rFont val="Calibri"/>
      </rPr>
      <t>dependen de ser hombre o mujer?</t>
    </r>
  </si>
  <si>
    <t>¿El proyecto tiene riesgos e impactos adversos basados en la identidad de género o la orientación sexual?</t>
  </si>
  <si>
    <t>¿Existen riesgos de explotación y abuso sexual en el proyecto?</t>
  </si>
  <si>
    <t>¿La organización cuenta con una Política de Prevención contra Explotación, abuso y Acoso Sexual?</t>
  </si>
  <si>
    <r>
      <rPr>
        <sz val="11"/>
        <color rgb="FF2B3681"/>
        <rFont val="Calibri"/>
      </rPr>
      <t>¿Se han documenta</t>
    </r>
    <r>
      <rPr>
        <sz val="11"/>
        <color rgb="FF002060"/>
        <rFont val="Calibri"/>
      </rPr>
      <t xml:space="preserve">do casos </t>
    </r>
    <r>
      <rPr>
        <sz val="11"/>
        <color rgb="FF2B3681"/>
        <rFont val="Calibri"/>
      </rPr>
      <t>de violencia sexual  o de violencia sexual basada en género en la organización proponente?</t>
    </r>
  </si>
  <si>
    <t>Explique brevemente el caso, si aplica:</t>
  </si>
  <si>
    <t>J</t>
  </si>
  <si>
    <t>SAS10</t>
  </si>
  <si>
    <t>INVOLUCRAMIENTO DE ACTORES, DIVULGACIÓN DE INFORMACIÓN Y PARTICIPACIÓN</t>
  </si>
  <si>
    <t>¿Ya se elaboró un plan de participación y comunicación con actores clave (PPCAC)?</t>
  </si>
  <si>
    <t>¿Se han identificado los actores vulnerables y desfavorecidos?</t>
  </si>
  <si>
    <t>¿Está garantizada la participación equitativa de personas de todos los géneros en el proceso de consulta y procesos de gestión?</t>
  </si>
  <si>
    <t>¿Se ha elaborado una Matriz de Divulgación de Información?</t>
  </si>
  <si>
    <r>
      <rPr>
        <sz val="11"/>
        <color rgb="FF2B3681"/>
        <rFont val="Calibri"/>
      </rPr>
      <t xml:space="preserve">¿Se ha adoptado el uso de plataformas digitales para llevar a cabo el involucramiento y </t>
    </r>
    <r>
      <rPr>
        <sz val="11"/>
        <color rgb="FF262626"/>
        <rFont val="Calibri"/>
      </rPr>
      <t>participación</t>
    </r>
    <r>
      <rPr>
        <sz val="11"/>
        <color rgb="FF00B0F0"/>
        <rFont val="Calibri"/>
      </rPr>
      <t xml:space="preserve"> </t>
    </r>
    <r>
      <rPr>
        <sz val="11"/>
        <color rgb="FF2B3681"/>
        <rFont val="Calibri"/>
      </rPr>
      <t>de los actores?</t>
    </r>
  </si>
  <si>
    <t>k</t>
  </si>
  <si>
    <t>Declaración</t>
  </si>
  <si>
    <t>Declaro que, a mi leal saber y entender, la información facilitada es veraz y de buena fe</t>
  </si>
  <si>
    <t>Si esta casilla se deja vacía o dice "NO", el CAS no es válido</t>
  </si>
  <si>
    <t>Categorías de riesgo</t>
  </si>
  <si>
    <t>Descripción</t>
  </si>
  <si>
    <t>Categoría A (Alto Riesgo)</t>
  </si>
  <si>
    <t xml:space="preserve">Actividades con riesgos significativamente adversos e impactos potenciales sobre el medio ambiente y/o las comunidades. Los riesgos ambientales y sociales y los impactos potenciales son diversos, prolongados, irreversibles o sin precedentes. (Actividades incluidas en la lista de exclusión de MAR Fund y con alto riesgo de introducción de especies invasoras) </t>
  </si>
  <si>
    <r>
      <rPr>
        <sz val="11"/>
        <color theme="1"/>
        <rFont val="Calibri"/>
      </rPr>
      <t>Categoría B+ (Riesgo Sustancial)</t>
    </r>
  </si>
  <si>
    <t>Actividades clasificadas por lo demás en la categoría B, salvo que exista un único riesgo ambiental y social o un impacto potencial que sea significativo, irreversible, prolongados o sin precedentes. (Aunque es necesario analizar caso por caso, puede incluir construcción, renovación o desmantelamiento de infraestructura mayor, grande o mediana, actividades de  restauración y/o rehabilitación a escala mediana y grande, actividades que producen restricción de acceso a recursos, empleo de menores de 14-17 años, riesgo moderado de introducción de especies exóticas invasoras, establecimiento de  áreas protegidas con medidas para hacer cumplir las restricciones de acceso a recursos naturales y riesgos significativos, irreversibles, amplios o sin precedentes para la salud y la seguridad de las personas y las comunidades)</t>
  </si>
  <si>
    <t>Categoría B (Riesgo Moderado)</t>
  </si>
  <si>
    <t>Actividades con riesgos ambientales y sociales e impactos potenciales que son limitados, en gran medida reversibles, generalmente específicos del lugar y fácilmente atendidos a través de medidas de mitigación. (Aunque es necesario analizar caso por caso, puede incluir construcción, renovación o desmantelamiento de infraestructura pequeña, actividades de  restauración y/o rehabilitación a pequeña escala y establecimiento de  áreas protegidas sin medidas para hacer cumplir las restricciones de acceso a recursos naturales)</t>
  </si>
  <si>
    <t>Categoría C (Bajo Riesgo)</t>
  </si>
  <si>
    <t>Actividades con riesgos y/o impactos ambientales y sociales mínimos o nulos. (Por lo general son proyectos no basados en el territorio)</t>
  </si>
  <si>
    <t>Indicación para asignar categoría de riesgo</t>
  </si>
  <si>
    <t xml:space="preserve">Si en la columna F, se tiene una o más de una "B", la categoría de riesgo es "B", si se tiene una o más de una "B+" la categoria de riesgo es "B+", Si solo se tienen "C" la categoría de riesgo es "C".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</si>
</sst>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2">
    <font>
      <sz val="12"/>
      <color theme="1"/>
      <name val="Calibri"/>
      <scheme val="minor"/>
    </font>
    <font>
      <sz val="12"/>
      <color rgb="FF000000"/>
      <name val="Calibri"/>
    </font>
    <font>
      <sz val="12"/>
      <color theme="1"/>
      <name val="Calibri"/>
    </font>
    <font>
      <sz val="8"/>
      <color rgb="FF9D8100"/>
      <name val="Open Sans"/>
    </font>
    <font>
      <sz val="10"/>
      <color theme="1"/>
      <name val="Calibri"/>
    </font>
    <font>
      <sz val="10"/>
      <color rgb="FF2B3681"/>
      <name val="Calibri"/>
    </font>
    <font>
      <sz val="8"/>
      <color rgb="FF2B3681"/>
      <name val="Calibri"/>
    </font>
    <font>
      <sz val="10"/>
      <color rgb="FFA5A5A5"/>
      <name val="Calibri"/>
    </font>
    <font>
      <sz val="10"/>
      <color rgb="FF9D8100"/>
      <name val="Calibri"/>
    </font>
    <font>
      <i/>
      <sz val="9"/>
      <color rgb="FFC4BD97"/>
      <name val="Open Sans"/>
    </font>
    <font>
      <i/>
      <sz val="9"/>
      <color rgb="FFC80A0A"/>
      <name val="Open Sans"/>
    </font>
    <font>
      <u/>
      <sz val="12"/>
      <color theme="10"/>
      <name val="Calibri"/>
    </font>
    <font>
      <sz val="10"/>
      <color rgb="FF7F7F7F"/>
      <name val="Calibri"/>
    </font>
    <font>
      <b/>
      <sz val="8"/>
      <color rgb="FF2B3681"/>
      <name val="Calibri"/>
    </font>
    <font>
      <sz val="12"/>
      <color theme="0"/>
      <name val="Calibri"/>
    </font>
    <font>
      <sz val="11"/>
      <color theme="0"/>
      <name val="Calibri"/>
    </font>
    <font>
      <sz val="8"/>
      <color theme="0"/>
      <name val="Calibri"/>
    </font>
    <font>
      <sz val="9"/>
      <color theme="0"/>
      <name val="Calibri"/>
    </font>
    <font>
      <sz val="12"/>
      <name val="Calibri"/>
    </font>
    <font>
      <sz val="11"/>
      <color rgb="FF2B3681"/>
      <name val="Calibri"/>
    </font>
    <font>
      <sz val="8"/>
      <color rgb="FF002060"/>
      <name val="Calibri"/>
    </font>
    <font>
      <sz val="9"/>
      <color rgb="FF2B3681"/>
      <name val="Calibri"/>
    </font>
    <font>
      <i/>
      <sz val="8"/>
      <color theme="1"/>
      <name val="Calibri"/>
    </font>
    <font>
      <sz val="12"/>
      <color rgb="FF2B3681"/>
      <name val="Calibri"/>
    </font>
    <font>
      <i/>
      <sz val="8"/>
      <color rgb="FF2B3681"/>
      <name val="Arial"/>
    </font>
    <font>
      <sz val="8"/>
      <color rgb="FFA36800"/>
      <name val="Calibri"/>
    </font>
    <font>
      <sz val="8"/>
      <color theme="1"/>
      <name val="Calibri"/>
    </font>
    <font>
      <sz val="12"/>
      <color rgb="FF9C0006"/>
      <name val="Calibri"/>
    </font>
    <font>
      <b/>
      <sz val="8"/>
      <color rgb="FFEEECE1"/>
      <name val="Calibri"/>
    </font>
    <font>
      <sz val="8"/>
      <color rgb="FF009051"/>
      <name val="Calibri"/>
    </font>
    <font>
      <sz val="10"/>
      <color rgb="FF000000"/>
      <name val="Calibri"/>
    </font>
    <font>
      <sz val="8"/>
      <color rgb="FF997200"/>
      <name val="Calibri"/>
    </font>
    <font>
      <sz val="10"/>
      <color rgb="FFEEECE1"/>
      <name val="Calibri"/>
    </font>
    <font>
      <i/>
      <sz val="12"/>
      <color rgb="FFC00000"/>
      <name val="Calibri"/>
    </font>
    <font>
      <sz val="10"/>
      <color rgb="FF002060"/>
      <name val="Calibri"/>
    </font>
    <font>
      <i/>
      <sz val="8"/>
      <color rgb="FF2B3681"/>
      <name val="Calibri"/>
    </font>
    <font>
      <i/>
      <sz val="11"/>
      <color rgb="FF2B3681"/>
      <name val="Calibri"/>
    </font>
    <font>
      <b/>
      <sz val="11"/>
      <color rgb="FF2B3681"/>
      <name val="Calibri"/>
    </font>
    <font>
      <b/>
      <sz val="10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2"/>
      <color theme="1"/>
      <name val="Calibri"/>
      <scheme val="minor"/>
    </font>
    <font>
      <sz val="10"/>
      <color rgb="FF7F7F7F"/>
      <name val="Calibri (Body)"/>
    </font>
    <font>
      <sz val="9"/>
      <color rgb="FF2B3681"/>
      <name val="Calibri (Body)"/>
    </font>
    <font>
      <i/>
      <sz val="11"/>
      <color theme="9"/>
      <name val="Calibri"/>
    </font>
    <font>
      <i/>
      <u/>
      <sz val="11"/>
      <color rgb="FFC00000"/>
      <name val="Calibri"/>
    </font>
    <font>
      <sz val="10"/>
      <color theme="1"/>
      <name val="Calibri (Body)"/>
    </font>
    <font>
      <sz val="11"/>
      <color rgb="FF002060"/>
      <name val="Calibri"/>
    </font>
    <font>
      <sz val="11"/>
      <color rgb="FF262626"/>
      <name val="Calibri"/>
    </font>
    <font>
      <sz val="11"/>
      <color rgb="FF00B0F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2B3681"/>
        <bgColor rgb="FF2B3681"/>
      </patternFill>
    </fill>
    <fill>
      <patternFill patternType="solid">
        <fgColor rgb="FFFFFF00"/>
        <bgColor rgb="FFFFFF00"/>
      </patternFill>
    </fill>
    <fill>
      <patternFill patternType="solid">
        <fgColor rgb="FFDAE4FF"/>
        <bgColor rgb="FFDAE4FF"/>
      </patternFill>
    </fill>
    <fill>
      <patternFill patternType="solid">
        <fgColor rgb="FFFFEB9C"/>
        <b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EED9DF"/>
        <bgColor rgb="FFEED9DF"/>
      </patternFill>
    </fill>
    <fill>
      <patternFill patternType="solid">
        <fgColor rgb="FFEED8DB"/>
        <bgColor rgb="FFEED8DB"/>
      </patternFill>
    </fill>
    <fill>
      <patternFill patternType="solid">
        <fgColor theme="0"/>
        <bgColor theme="0"/>
      </patternFill>
    </fill>
    <fill>
      <patternFill patternType="solid">
        <fgColor rgb="FFC6F0CE"/>
        <bgColor rgb="FFC6F0CE"/>
      </patternFill>
    </fill>
    <fill>
      <patternFill patternType="solid">
        <fgColor rgb="FFEFECE1"/>
        <bgColor rgb="FFEFECE1"/>
      </patternFill>
    </fill>
  </fills>
  <borders count="98">
    <border>
      <left/>
      <right/>
      <top/>
      <bottom/>
      <diagonal/>
    </border>
    <border>
      <left style="thin">
        <color rgb="FF2B3681"/>
      </left>
      <right/>
      <top style="thin">
        <color rgb="FF2B3681"/>
      </top>
      <bottom/>
      <diagonal/>
    </border>
    <border>
      <left style="double">
        <color rgb="FF2B3681"/>
      </left>
      <right style="double">
        <color rgb="FF2B3681"/>
      </right>
      <top style="double">
        <color rgb="FF2B3681"/>
      </top>
      <bottom style="double">
        <color rgb="FF2B3681"/>
      </bottom>
      <diagonal/>
    </border>
    <border>
      <left style="double">
        <color rgb="FF2B3681"/>
      </left>
      <right/>
      <top style="double">
        <color rgb="FF2B3681"/>
      </top>
      <bottom/>
      <diagonal/>
    </border>
    <border>
      <left/>
      <right/>
      <top style="double">
        <color rgb="FF2B3681"/>
      </top>
      <bottom/>
      <diagonal/>
    </border>
    <border>
      <left style="thin">
        <color theme="0"/>
      </left>
      <right style="thin">
        <color theme="0"/>
      </right>
      <top style="double">
        <color rgb="FF2B3681"/>
      </top>
      <bottom/>
      <diagonal/>
    </border>
    <border>
      <left style="thin">
        <color theme="0"/>
      </left>
      <right/>
      <top style="double">
        <color rgb="FF2B3681"/>
      </top>
      <bottom/>
      <diagonal/>
    </border>
    <border>
      <left/>
      <right/>
      <top style="double">
        <color rgb="FF2B3681"/>
      </top>
      <bottom/>
      <diagonal/>
    </border>
    <border>
      <left/>
      <right style="thin">
        <color theme="0"/>
      </right>
      <top style="double">
        <color rgb="FF2B3681"/>
      </top>
      <bottom/>
      <diagonal/>
    </border>
    <border>
      <left/>
      <right style="double">
        <color rgb="FF2B3681"/>
      </right>
      <top style="double">
        <color rgb="FF2B3681"/>
      </top>
      <bottom/>
      <diagonal/>
    </border>
    <border>
      <left style="double">
        <color rgb="FF2B3681"/>
      </left>
      <right/>
      <top style="thin">
        <color rgb="FF000000"/>
      </top>
      <bottom style="thin">
        <color rgb="FF2B3681"/>
      </bottom>
      <diagonal/>
    </border>
    <border>
      <left/>
      <right/>
      <top style="thin">
        <color rgb="FF000000"/>
      </top>
      <bottom style="thin">
        <color rgb="FF2B3681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2B3681"/>
      </bottom>
      <diagonal/>
    </border>
    <border>
      <left style="thin">
        <color theme="0"/>
      </left>
      <right/>
      <top style="thin">
        <color rgb="FF000000"/>
      </top>
      <bottom style="thin">
        <color rgb="FF2B3681"/>
      </bottom>
      <diagonal/>
    </border>
    <border>
      <left/>
      <right/>
      <top style="thin">
        <color rgb="FF000000"/>
      </top>
      <bottom style="thin">
        <color rgb="FF2B3681"/>
      </bottom>
      <diagonal/>
    </border>
    <border>
      <left/>
      <right style="thin">
        <color theme="0"/>
      </right>
      <top style="thin">
        <color rgb="FF000000"/>
      </top>
      <bottom style="thin">
        <color rgb="FF2B3681"/>
      </bottom>
      <diagonal/>
    </border>
    <border>
      <left/>
      <right style="double">
        <color rgb="FF2B3681"/>
      </right>
      <top style="thin">
        <color rgb="FF000000"/>
      </top>
      <bottom style="thin">
        <color rgb="FF2B3681"/>
      </bottom>
      <diagonal/>
    </border>
    <border>
      <left style="double">
        <color rgb="FF2B3681"/>
      </left>
      <right/>
      <top style="thin">
        <color rgb="FF2B3681"/>
      </top>
      <bottom style="thin">
        <color rgb="FF2B3681"/>
      </bottom>
      <diagonal/>
    </border>
    <border>
      <left/>
      <right/>
      <top style="thin">
        <color rgb="FF2B3681"/>
      </top>
      <bottom style="thin">
        <color rgb="FF2B3681"/>
      </bottom>
      <diagonal/>
    </border>
    <border>
      <left/>
      <right style="thin">
        <color rgb="FF000000"/>
      </right>
      <top style="thin">
        <color rgb="FF2B3681"/>
      </top>
      <bottom style="thin">
        <color rgb="FF2B3681"/>
      </bottom>
      <diagonal/>
    </border>
    <border>
      <left/>
      <right style="double">
        <color theme="0"/>
      </right>
      <top style="thin">
        <color rgb="FF2B3681"/>
      </top>
      <bottom style="thin">
        <color rgb="FF2B3681"/>
      </bottom>
      <diagonal/>
    </border>
    <border>
      <left style="thin">
        <color theme="0"/>
      </left>
      <right style="thin">
        <color theme="0"/>
      </right>
      <top style="thin">
        <color rgb="FF2B3681"/>
      </top>
      <bottom style="thin">
        <color rgb="FF2B3681"/>
      </bottom>
      <diagonal/>
    </border>
    <border>
      <left style="thin">
        <color theme="0"/>
      </left>
      <right/>
      <top style="thin">
        <color rgb="FF2B3681"/>
      </top>
      <bottom style="thin">
        <color rgb="FF2B3681"/>
      </bottom>
      <diagonal/>
    </border>
    <border>
      <left/>
      <right/>
      <top style="thin">
        <color rgb="FF2B3681"/>
      </top>
      <bottom style="thin">
        <color rgb="FF2B3681"/>
      </bottom>
      <diagonal/>
    </border>
    <border>
      <left/>
      <right style="thin">
        <color theme="0"/>
      </right>
      <top style="thin">
        <color rgb="FF2B3681"/>
      </top>
      <bottom style="thin">
        <color rgb="FF2B3681"/>
      </bottom>
      <diagonal/>
    </border>
    <border>
      <left style="double">
        <color rgb="FF2B3681"/>
      </left>
      <right/>
      <top/>
      <bottom/>
      <diagonal/>
    </border>
    <border>
      <left/>
      <right/>
      <top style="thin">
        <color rgb="FF2B3681"/>
      </top>
      <bottom/>
      <diagonal/>
    </border>
    <border>
      <left/>
      <right style="thin">
        <color rgb="FF2B3681"/>
      </right>
      <top style="thin">
        <color rgb="FF2B3681"/>
      </top>
      <bottom/>
      <diagonal/>
    </border>
    <border>
      <left style="thin">
        <color rgb="FF2B3681"/>
      </left>
      <right style="thin">
        <color rgb="FF2B3681"/>
      </right>
      <top/>
      <bottom style="thin">
        <color rgb="FF2B3681"/>
      </bottom>
      <diagonal/>
    </border>
    <border>
      <left style="thin">
        <color rgb="FF2B3681"/>
      </left>
      <right style="thin">
        <color rgb="FFEEECE1"/>
      </right>
      <top style="thin">
        <color rgb="FF2B368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2B3681"/>
      </top>
      <bottom style="thin">
        <color rgb="FFEEECE1"/>
      </bottom>
      <diagonal/>
    </border>
    <border>
      <left style="thin">
        <color rgb="FFEEECE1"/>
      </left>
      <right/>
      <top style="thin">
        <color rgb="FF2B3681"/>
      </top>
      <bottom style="thin">
        <color rgb="FFEEECE1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2B3681"/>
      </right>
      <top/>
      <bottom/>
      <diagonal/>
    </border>
    <border>
      <left/>
      <right style="thin">
        <color rgb="FF2B3681"/>
      </right>
      <top/>
      <bottom/>
      <diagonal/>
    </border>
    <border>
      <left style="thin">
        <color rgb="FF2B3681"/>
      </left>
      <right style="thin">
        <color rgb="FF2B3681"/>
      </right>
      <top style="thin">
        <color rgb="FF2B3681"/>
      </top>
      <bottom style="thin">
        <color rgb="FF2B3681"/>
      </bottom>
      <diagonal/>
    </border>
    <border>
      <left style="thin">
        <color rgb="FF2B368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/>
      <top style="thin">
        <color rgb="FFEEECE1"/>
      </top>
      <bottom style="thin">
        <color rgb="FFEEECE1"/>
      </bottom>
      <diagonal/>
    </border>
    <border>
      <left style="thin">
        <color rgb="FF2B3681"/>
      </left>
      <right style="thin">
        <color rgb="FFEEECE1"/>
      </right>
      <top style="thin">
        <color rgb="FFEEECE1"/>
      </top>
      <bottom/>
      <diagonal/>
    </border>
    <border>
      <left style="thin">
        <color rgb="FF2B3681"/>
      </left>
      <right style="thin">
        <color rgb="FF2B3681"/>
      </right>
      <top style="thin">
        <color rgb="FF2B3681"/>
      </top>
      <bottom/>
      <diagonal/>
    </border>
    <border>
      <left style="double">
        <color rgb="FF2B3681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2B3681"/>
      </left>
      <right style="thin">
        <color rgb="FF938953"/>
      </right>
      <top style="thin">
        <color rgb="FF2B3681"/>
      </top>
      <bottom style="thin">
        <color rgb="FF938953"/>
      </bottom>
      <diagonal/>
    </border>
    <border>
      <left style="thin">
        <color rgb="FF938953"/>
      </left>
      <right style="thin">
        <color rgb="FF938953"/>
      </right>
      <top style="thin">
        <color rgb="FF2B3681"/>
      </top>
      <bottom style="thin">
        <color rgb="FF938953"/>
      </bottom>
      <diagonal/>
    </border>
    <border>
      <left style="thin">
        <color rgb="FF938953"/>
      </left>
      <right style="thin">
        <color rgb="FF2B3681"/>
      </right>
      <top style="thin">
        <color rgb="FF2B3681"/>
      </top>
      <bottom style="thin">
        <color rgb="FF938953"/>
      </bottom>
      <diagonal/>
    </border>
    <border>
      <left style="thin">
        <color rgb="FF000000"/>
      </left>
      <right style="thin">
        <color rgb="FF938953"/>
      </right>
      <top style="thin">
        <color rgb="FF000000"/>
      </top>
      <bottom style="thin">
        <color rgb="FF938953"/>
      </bottom>
      <diagonal/>
    </border>
    <border>
      <left style="thin">
        <color rgb="FF938953"/>
      </left>
      <right style="thin">
        <color rgb="FF938953"/>
      </right>
      <top style="thin">
        <color rgb="FF000000"/>
      </top>
      <bottom style="thin">
        <color rgb="FF938953"/>
      </bottom>
      <diagonal/>
    </border>
    <border>
      <left style="thin">
        <color rgb="FF938953"/>
      </left>
      <right style="thin">
        <color rgb="FF000000"/>
      </right>
      <top style="thin">
        <color rgb="FF000000"/>
      </top>
      <bottom style="thin">
        <color rgb="FF938953"/>
      </bottom>
      <diagonal/>
    </border>
    <border>
      <left style="thin">
        <color rgb="FF2B3681"/>
      </left>
      <right style="thin">
        <color rgb="FF938953"/>
      </right>
      <top style="thin">
        <color rgb="FF938953"/>
      </top>
      <bottom style="thin">
        <color rgb="FF938953"/>
      </bottom>
      <diagonal/>
    </border>
    <border>
      <left style="thin">
        <color rgb="FF938953"/>
      </left>
      <right style="thin">
        <color rgb="FF938953"/>
      </right>
      <top style="thin">
        <color rgb="FF938953"/>
      </top>
      <bottom style="thin">
        <color rgb="FF938953"/>
      </bottom>
      <diagonal/>
    </border>
    <border>
      <left style="thin">
        <color rgb="FF938953"/>
      </left>
      <right style="thin">
        <color rgb="FF2B3681"/>
      </right>
      <top style="thin">
        <color rgb="FF938953"/>
      </top>
      <bottom style="thin">
        <color rgb="FF938953"/>
      </bottom>
      <diagonal/>
    </border>
    <border>
      <left style="thin">
        <color rgb="FF000000"/>
      </left>
      <right style="thin">
        <color rgb="FF938953"/>
      </right>
      <top style="thin">
        <color rgb="FF938953"/>
      </top>
      <bottom style="thin">
        <color rgb="FF938953"/>
      </bottom>
      <diagonal/>
    </border>
    <border>
      <left style="thin">
        <color rgb="FF938953"/>
      </left>
      <right style="thin">
        <color rgb="FF000000"/>
      </right>
      <top style="thin">
        <color rgb="FF938953"/>
      </top>
      <bottom style="thin">
        <color rgb="FF938953"/>
      </bottom>
      <diagonal/>
    </border>
    <border>
      <left style="thin">
        <color rgb="FF000000"/>
      </left>
      <right/>
      <top/>
      <bottom/>
      <diagonal/>
    </border>
    <border>
      <left style="thin">
        <color rgb="FF938953"/>
      </left>
      <right style="double">
        <color rgb="FF2B3681"/>
      </right>
      <top/>
      <bottom/>
      <diagonal/>
    </border>
    <border>
      <left style="thin">
        <color rgb="FF2B3681"/>
      </left>
      <right style="thin">
        <color rgb="FF000000"/>
      </right>
      <top style="thin">
        <color rgb="FFEEECE1"/>
      </top>
      <bottom style="thin">
        <color rgb="FFEEECE1"/>
      </bottom>
      <diagonal/>
    </border>
    <border>
      <left/>
      <right style="thin">
        <color rgb="FF938953"/>
      </right>
      <top style="thin">
        <color rgb="FF938953"/>
      </top>
      <bottom style="thin">
        <color rgb="FF938953"/>
      </bottom>
      <diagonal/>
    </border>
    <border>
      <left/>
      <right style="thin">
        <color rgb="FF2B3681"/>
      </right>
      <top/>
      <bottom/>
      <diagonal/>
    </border>
    <border>
      <left/>
      <right style="double">
        <color rgb="FF2B3681"/>
      </right>
      <top/>
      <bottom/>
      <diagonal/>
    </border>
    <border>
      <left style="thin">
        <color rgb="FF2B3681"/>
      </left>
      <right style="thin">
        <color rgb="FF2B3681"/>
      </right>
      <top style="thin">
        <color rgb="FF2B3681"/>
      </top>
      <bottom style="thin">
        <color rgb="FF7F7F7F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C80A0A"/>
      </top>
      <bottom style="thin">
        <color rgb="FF2B368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2B3681"/>
      </bottom>
      <diagonal/>
    </border>
    <border>
      <left/>
      <right/>
      <top style="thin">
        <color rgb="FF2B3681"/>
      </top>
      <bottom style="thin">
        <color rgb="FFD8D8D8"/>
      </bottom>
      <diagonal/>
    </border>
    <border>
      <left/>
      <right style="thin">
        <color rgb="FF2B3681"/>
      </right>
      <top style="thin">
        <color rgb="FF2B3681"/>
      </top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/>
      <right style="thin">
        <color rgb="FF2B3681"/>
      </right>
      <top style="thin">
        <color rgb="FFD8D8D8"/>
      </top>
      <bottom/>
      <diagonal/>
    </border>
    <border>
      <left/>
      <right/>
      <top style="thin">
        <color rgb="FF2B3681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2B3681"/>
      </right>
      <top style="thin">
        <color rgb="FF2B3681"/>
      </top>
      <bottom style="thin">
        <color rgb="FF2B3681"/>
      </bottom>
      <diagonal/>
    </border>
    <border>
      <left/>
      <right style="thin">
        <color rgb="FF000000"/>
      </right>
      <top/>
      <bottom/>
      <diagonal/>
    </border>
    <border>
      <left style="thin">
        <color rgb="FF2B3681"/>
      </left>
      <right style="thin">
        <color rgb="FF000000"/>
      </right>
      <top style="thin">
        <color rgb="FF2B3681"/>
      </top>
      <bottom style="thin">
        <color rgb="FF2B3681"/>
      </bottom>
      <diagonal/>
    </border>
    <border>
      <left style="double">
        <color rgb="FF2B3681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2B3681"/>
      </right>
      <top/>
      <bottom style="thin">
        <color rgb="FF7F7F7F"/>
      </bottom>
      <diagonal/>
    </border>
    <border>
      <left style="thin">
        <color rgb="FF2B3681"/>
      </left>
      <right style="thin">
        <color rgb="FF938953"/>
      </right>
      <top style="thin">
        <color rgb="FF938953"/>
      </top>
      <bottom style="thin">
        <color rgb="FF7F7F7F"/>
      </bottom>
      <diagonal/>
    </border>
    <border>
      <left style="thin">
        <color rgb="FF938953"/>
      </left>
      <right style="thin">
        <color rgb="FF938953"/>
      </right>
      <top style="thin">
        <color rgb="FF938953"/>
      </top>
      <bottom style="thin">
        <color rgb="FF7F7F7F"/>
      </bottom>
      <diagonal/>
    </border>
    <border>
      <left style="thin">
        <color rgb="FF938953"/>
      </left>
      <right style="thin">
        <color rgb="FF2B3681"/>
      </right>
      <top style="thin">
        <color rgb="FF938953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938953"/>
      </right>
      <top style="thin">
        <color rgb="FF938953"/>
      </top>
      <bottom style="thin">
        <color rgb="FF7F7F7F"/>
      </bottom>
      <diagonal/>
    </border>
    <border>
      <left style="thin">
        <color rgb="FF938953"/>
      </left>
      <right style="thin">
        <color rgb="FF000000"/>
      </right>
      <top style="thin">
        <color rgb="FF938953"/>
      </top>
      <bottom style="thin">
        <color rgb="FF7F7F7F"/>
      </bottom>
      <diagonal/>
    </border>
    <border>
      <left/>
      <right style="double">
        <color rgb="FF2B3681"/>
      </right>
      <top/>
      <bottom style="thin">
        <color rgb="FF000000"/>
      </bottom>
      <diagonal/>
    </border>
    <border>
      <left style="double">
        <color rgb="FF2B3681"/>
      </left>
      <right style="medium">
        <color rgb="FFCCCCCC"/>
      </right>
      <top style="medium">
        <color rgb="FF2B3681"/>
      </top>
      <bottom style="medium">
        <color rgb="FF2B3681"/>
      </bottom>
      <diagonal/>
    </border>
    <border>
      <left style="medium">
        <color rgb="FFCCCCCC"/>
      </left>
      <right style="medium">
        <color rgb="FFCCCCCC"/>
      </right>
      <top style="medium">
        <color rgb="FF2B3681"/>
      </top>
      <bottom style="medium">
        <color rgb="FF2B3681"/>
      </bottom>
      <diagonal/>
    </border>
    <border>
      <left style="medium">
        <color rgb="FFCCCCCC"/>
      </left>
      <right style="double">
        <color rgb="FF2B3681"/>
      </right>
      <top style="medium">
        <color rgb="FF2B3681"/>
      </top>
      <bottom style="medium">
        <color rgb="FF2B3681"/>
      </bottom>
      <diagonal/>
    </border>
    <border>
      <left style="double">
        <color rgb="FF2B3681"/>
      </left>
      <right style="double">
        <color rgb="FF2B3681"/>
      </right>
      <top style="double">
        <color rgb="FF2B3681"/>
      </top>
      <bottom style="medium">
        <color rgb="FF2B3681"/>
      </bottom>
      <diagonal/>
    </border>
    <border>
      <left/>
      <right style="medium">
        <color rgb="FF2B3681"/>
      </right>
      <top style="medium">
        <color rgb="FF7F7F7F"/>
      </top>
      <bottom style="medium">
        <color rgb="FF2B368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left" vertical="center"/>
    </xf>
    <xf numFmtId="0" fontId="23" fillId="2" borderId="18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13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5" fillId="6" borderId="32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4" fillId="7" borderId="32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13" fillId="8" borderId="42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4" fillId="9" borderId="32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/>
    </xf>
    <xf numFmtId="0" fontId="2" fillId="2" borderId="45" xfId="0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2" fillId="2" borderId="36" xfId="0" applyFont="1" applyFill="1" applyBorder="1" applyAlignment="1">
      <alignment horizontal="left" vertical="center"/>
    </xf>
    <xf numFmtId="0" fontId="26" fillId="2" borderId="18" xfId="0" applyFont="1" applyFill="1" applyBorder="1" applyAlignment="1">
      <alignment horizontal="center" vertical="center"/>
    </xf>
    <xf numFmtId="0" fontId="2" fillId="10" borderId="36" xfId="0" applyFont="1" applyFill="1" applyBorder="1" applyAlignment="1">
      <alignment horizontal="left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26" fillId="2" borderId="49" xfId="0" applyFont="1" applyFill="1" applyBorder="1" applyAlignment="1">
      <alignment horizontal="center" vertical="center"/>
    </xf>
    <xf numFmtId="0" fontId="26" fillId="2" borderId="50" xfId="0" applyFont="1" applyFill="1" applyBorder="1" applyAlignment="1">
      <alignment horizontal="center" vertical="center"/>
    </xf>
    <xf numFmtId="0" fontId="26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26" fillId="2" borderId="55" xfId="0" applyFont="1" applyFill="1" applyBorder="1" applyAlignment="1">
      <alignment vertical="center"/>
    </xf>
    <xf numFmtId="0" fontId="26" fillId="2" borderId="53" xfId="0" applyFont="1" applyFill="1" applyBorder="1" applyAlignment="1">
      <alignment vertical="center"/>
    </xf>
    <xf numFmtId="0" fontId="26" fillId="2" borderId="56" xfId="0" applyFont="1" applyFill="1" applyBorder="1" applyAlignment="1">
      <alignment vertical="center"/>
    </xf>
    <xf numFmtId="0" fontId="29" fillId="11" borderId="32" xfId="0" applyFont="1" applyFill="1" applyBorder="1" applyAlignment="1">
      <alignment horizontal="center" vertical="center"/>
    </xf>
    <xf numFmtId="0" fontId="26" fillId="2" borderId="57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0" fillId="7" borderId="32" xfId="0" applyFont="1" applyFill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0" fontId="2" fillId="0" borderId="58" xfId="0" applyFont="1" applyBorder="1" applyAlignment="1">
      <alignment vertical="center"/>
    </xf>
    <xf numFmtId="0" fontId="2" fillId="10" borderId="59" xfId="0" applyFont="1" applyFill="1" applyBorder="1" applyAlignment="1">
      <alignment horizontal="left" vertical="center"/>
    </xf>
    <xf numFmtId="0" fontId="4" fillId="2" borderId="60" xfId="0" applyFont="1" applyFill="1" applyBorder="1" applyAlignment="1">
      <alignment horizontal="center" vertical="center"/>
    </xf>
    <xf numFmtId="0" fontId="31" fillId="6" borderId="32" xfId="0" applyFont="1" applyFill="1" applyBorder="1" applyAlignment="1">
      <alignment horizontal="center" vertical="center"/>
    </xf>
    <xf numFmtId="0" fontId="31" fillId="11" borderId="32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vertical="top"/>
    </xf>
    <xf numFmtId="0" fontId="2" fillId="0" borderId="63" xfId="0" applyFont="1" applyBorder="1" applyAlignment="1">
      <alignment horizontal="left" vertical="center"/>
    </xf>
    <xf numFmtId="0" fontId="4" fillId="0" borderId="64" xfId="0" applyFont="1" applyBorder="1" applyAlignment="1">
      <alignment vertical="center" wrapText="1"/>
    </xf>
    <xf numFmtId="0" fontId="31" fillId="6" borderId="65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5" fillId="2" borderId="66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vertical="center"/>
    </xf>
    <xf numFmtId="0" fontId="32" fillId="2" borderId="52" xfId="0" applyFont="1" applyFill="1" applyBorder="1" applyAlignment="1">
      <alignment horizontal="center" vertical="center"/>
    </xf>
    <xf numFmtId="0" fontId="31" fillId="4" borderId="32" xfId="0" applyFont="1" applyFill="1" applyBorder="1" applyAlignment="1">
      <alignment horizontal="center" vertical="center"/>
    </xf>
    <xf numFmtId="0" fontId="29" fillId="12" borderId="32" xfId="0" applyFont="1" applyFill="1" applyBorder="1" applyAlignment="1">
      <alignment horizontal="center" vertical="center"/>
    </xf>
    <xf numFmtId="0" fontId="30" fillId="0" borderId="0" xfId="0" applyFont="1" applyAlignment="1">
      <alignment wrapText="1"/>
    </xf>
    <xf numFmtId="0" fontId="32" fillId="2" borderId="53" xfId="0" applyFont="1" applyFill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3" fillId="0" borderId="34" xfId="0" applyFont="1" applyBorder="1" applyAlignment="1">
      <alignment vertical="center"/>
    </xf>
    <xf numFmtId="0" fontId="34" fillId="0" borderId="0" xfId="0" applyFont="1" applyAlignment="1">
      <alignment vertical="center" wrapText="1"/>
    </xf>
    <xf numFmtId="0" fontId="19" fillId="0" borderId="23" xfId="0" applyFont="1" applyBorder="1" applyAlignment="1">
      <alignment horizontal="left" vertical="center" wrapText="1"/>
    </xf>
    <xf numFmtId="0" fontId="26" fillId="2" borderId="32" xfId="0" applyFon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2" fillId="2" borderId="72" xfId="0" applyFont="1" applyFill="1" applyBorder="1" applyAlignment="1">
      <alignment horizontal="left" vertical="center"/>
    </xf>
    <xf numFmtId="0" fontId="23" fillId="2" borderId="72" xfId="0" applyFont="1" applyFill="1" applyBorder="1" applyAlignment="1">
      <alignment horizontal="left" vertical="center" wrapText="1"/>
    </xf>
    <xf numFmtId="0" fontId="5" fillId="0" borderId="75" xfId="0" applyFont="1" applyBorder="1" applyAlignment="1">
      <alignment horizontal="center" vertical="center"/>
    </xf>
    <xf numFmtId="0" fontId="32" fillId="2" borderId="54" xfId="0" applyFont="1" applyFill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31" fillId="6" borderId="32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2" borderId="55" xfId="0" applyFont="1" applyFill="1" applyBorder="1" applyAlignment="1">
      <alignment vertical="center" wrapText="1"/>
    </xf>
    <xf numFmtId="0" fontId="26" fillId="2" borderId="53" xfId="0" applyFont="1" applyFill="1" applyBorder="1" applyAlignment="1">
      <alignment vertical="center" wrapText="1"/>
    </xf>
    <xf numFmtId="0" fontId="26" fillId="2" borderId="56" xfId="0" applyFont="1" applyFill="1" applyBorder="1" applyAlignment="1">
      <alignment vertical="center" wrapText="1"/>
    </xf>
    <xf numFmtId="0" fontId="2" fillId="4" borderId="6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3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vertical="center" wrapText="1"/>
    </xf>
    <xf numFmtId="0" fontId="4" fillId="2" borderId="81" xfId="0" applyFont="1" applyFill="1" applyBorder="1" applyAlignment="1">
      <alignment horizontal="center" vertical="center"/>
    </xf>
    <xf numFmtId="0" fontId="4" fillId="2" borderId="82" xfId="0" applyFont="1" applyFill="1" applyBorder="1" applyAlignment="1">
      <alignment horizontal="center" vertical="center"/>
    </xf>
    <xf numFmtId="0" fontId="4" fillId="2" borderId="83" xfId="0" applyFont="1" applyFill="1" applyBorder="1" applyAlignment="1">
      <alignment horizontal="center" vertical="center"/>
    </xf>
    <xf numFmtId="0" fontId="29" fillId="11" borderId="84" xfId="0" applyFont="1" applyFill="1" applyBorder="1" applyAlignment="1">
      <alignment horizontal="center" vertical="center"/>
    </xf>
    <xf numFmtId="0" fontId="26" fillId="2" borderId="85" xfId="0" applyFont="1" applyFill="1" applyBorder="1" applyAlignment="1">
      <alignment horizontal="center" vertical="center"/>
    </xf>
    <xf numFmtId="0" fontId="26" fillId="2" borderId="86" xfId="0" applyFont="1" applyFill="1" applyBorder="1" applyAlignment="1">
      <alignment vertical="center"/>
    </xf>
    <xf numFmtId="0" fontId="26" fillId="2" borderId="82" xfId="0" applyFont="1" applyFill="1" applyBorder="1" applyAlignment="1">
      <alignment vertical="center"/>
    </xf>
    <xf numFmtId="0" fontId="26" fillId="2" borderId="87" xfId="0" applyFont="1" applyFill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8" fillId="3" borderId="89" xfId="0" applyFont="1" applyFill="1" applyBorder="1" applyAlignment="1">
      <alignment horizontal="center" vertical="center" wrapText="1"/>
    </xf>
    <xf numFmtId="0" fontId="37" fillId="2" borderId="90" xfId="0" applyFont="1" applyFill="1" applyBorder="1" applyAlignment="1">
      <alignment horizontal="center" vertical="center" wrapText="1"/>
    </xf>
    <xf numFmtId="0" fontId="37" fillId="2" borderId="91" xfId="0" applyFont="1" applyFill="1" applyBorder="1" applyAlignment="1">
      <alignment vertical="center" wrapText="1"/>
    </xf>
    <xf numFmtId="0" fontId="5" fillId="0" borderId="92" xfId="0" applyFont="1" applyBorder="1" applyAlignment="1">
      <alignment horizontal="center" vertical="center"/>
    </xf>
    <xf numFmtId="0" fontId="38" fillId="0" borderId="93" xfId="0" applyFont="1" applyBorder="1" applyAlignment="1">
      <alignment vertical="center" wrapText="1"/>
    </xf>
    <xf numFmtId="0" fontId="2" fillId="2" borderId="63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9" fillId="2" borderId="94" xfId="0" applyFont="1" applyFill="1" applyBorder="1" applyAlignment="1">
      <alignment horizontal="center" vertical="center" wrapText="1"/>
    </xf>
    <xf numFmtId="0" fontId="40" fillId="2" borderId="95" xfId="0" applyFont="1" applyFill="1" applyBorder="1" applyAlignment="1">
      <alignment horizontal="center" vertical="center"/>
    </xf>
    <xf numFmtId="0" fontId="41" fillId="0" borderId="96" xfId="0" applyFont="1" applyBorder="1" applyAlignment="1">
      <alignment horizontal="left" vertical="center" wrapText="1"/>
    </xf>
    <xf numFmtId="0" fontId="2" fillId="0" borderId="96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39" fillId="2" borderId="94" xfId="0" applyFont="1" applyFill="1" applyBorder="1" applyAlignment="1">
      <alignment horizontal="left" vertical="center" wrapText="1"/>
    </xf>
    <xf numFmtId="0" fontId="2" fillId="2" borderId="9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97" xfId="0" applyFont="1" applyBorder="1" applyAlignment="1">
      <alignment horizontal="left" vertical="center" wrapText="1"/>
    </xf>
    <xf numFmtId="0" fontId="42" fillId="2" borderId="94" xfId="0" applyFont="1" applyFill="1" applyBorder="1" applyAlignment="1">
      <alignment horizontal="center" vertical="center" wrapText="1"/>
    </xf>
    <xf numFmtId="0" fontId="38" fillId="10" borderId="94" xfId="0" applyFont="1" applyFill="1" applyBorder="1" applyAlignment="1">
      <alignment horizontal="left" vertical="center" wrapText="1"/>
    </xf>
    <xf numFmtId="0" fontId="23" fillId="10" borderId="94" xfId="0" applyFont="1" applyFill="1" applyBorder="1" applyAlignment="1">
      <alignment horizontal="left" vertical="center" wrapText="1"/>
    </xf>
    <xf numFmtId="0" fontId="43" fillId="0" borderId="0" xfId="0" applyFont="1"/>
    <xf numFmtId="0" fontId="3" fillId="0" borderId="0" xfId="0" applyFont="1" applyAlignment="1">
      <alignment horizontal="right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 wrapText="1"/>
    </xf>
    <xf numFmtId="0" fontId="18" fillId="0" borderId="7" xfId="0" applyFont="1" applyBorder="1"/>
    <xf numFmtId="0" fontId="18" fillId="0" borderId="8" xfId="0" applyFont="1" applyBorder="1"/>
    <xf numFmtId="0" fontId="15" fillId="4" borderId="6" xfId="0" applyFont="1" applyFill="1" applyBorder="1" applyAlignment="1">
      <alignment horizontal="center" vertical="center" wrapText="1"/>
    </xf>
    <xf numFmtId="0" fontId="18" fillId="0" borderId="9" xfId="0" applyFont="1" applyBorder="1"/>
    <xf numFmtId="0" fontId="21" fillId="5" borderId="13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8" fillId="0" borderId="15" xfId="0" applyFont="1" applyBorder="1"/>
    <xf numFmtId="0" fontId="19" fillId="5" borderId="13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6" fillId="3" borderId="22" xfId="0" applyFont="1" applyFill="1" applyBorder="1" applyAlignment="1">
      <alignment horizontal="center" vertical="center" wrapText="1"/>
    </xf>
    <xf numFmtId="0" fontId="18" fillId="0" borderId="23" xfId="0" applyFont="1" applyBorder="1"/>
    <xf numFmtId="0" fontId="18" fillId="0" borderId="24" xfId="0" applyFont="1" applyBorder="1"/>
    <xf numFmtId="0" fontId="19" fillId="0" borderId="26" xfId="0" applyFont="1" applyBorder="1" applyAlignment="1">
      <alignment horizontal="left" vertical="center" wrapText="1"/>
    </xf>
    <xf numFmtId="0" fontId="18" fillId="0" borderId="27" xfId="0" applyFont="1" applyBorder="1"/>
    <xf numFmtId="0" fontId="19" fillId="0" borderId="0" xfId="0" applyFont="1" applyAlignment="1">
      <alignment horizontal="left" vertical="center" wrapText="1"/>
    </xf>
    <xf numFmtId="0" fontId="18" fillId="0" borderId="35" xfId="0" applyFont="1" applyBorder="1"/>
    <xf numFmtId="0" fontId="19" fillId="9" borderId="43" xfId="0" applyFont="1" applyFill="1" applyBorder="1" applyAlignment="1">
      <alignment horizontal="left" vertical="center" wrapText="1"/>
    </xf>
    <xf numFmtId="0" fontId="18" fillId="0" borderId="44" xfId="0" applyFont="1" applyBorder="1"/>
    <xf numFmtId="0" fontId="19" fillId="7" borderId="43" xfId="0" applyFont="1" applyFill="1" applyBorder="1" applyAlignment="1">
      <alignment horizontal="left" vertical="center" wrapText="1"/>
    </xf>
    <xf numFmtId="0" fontId="18" fillId="0" borderId="61" xfId="0" applyFont="1" applyBorder="1"/>
    <xf numFmtId="0" fontId="19" fillId="0" borderId="64" xfId="0" applyFont="1" applyBorder="1" applyAlignment="1">
      <alignment horizontal="left" vertical="center" wrapText="1"/>
    </xf>
    <xf numFmtId="0" fontId="18" fillId="0" borderId="64" xfId="0" applyFont="1" applyBorder="1"/>
    <xf numFmtId="0" fontId="19" fillId="0" borderId="79" xfId="0" applyFont="1" applyBorder="1" applyAlignment="1">
      <alignment horizontal="left" vertical="center" wrapText="1"/>
    </xf>
    <xf numFmtId="0" fontId="18" fillId="0" borderId="80" xfId="0" applyFont="1" applyBorder="1"/>
    <xf numFmtId="0" fontId="19" fillId="0" borderId="73" xfId="0" applyFont="1" applyBorder="1" applyAlignment="1">
      <alignment horizontal="left" vertical="center" wrapText="1"/>
    </xf>
    <xf numFmtId="0" fontId="18" fillId="0" borderId="74" xfId="0" applyFont="1" applyBorder="1"/>
    <xf numFmtId="0" fontId="18" fillId="0" borderId="76" xfId="0" applyFont="1" applyBorder="1"/>
    <xf numFmtId="0" fontId="19" fillId="0" borderId="26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67" xfId="0" applyFont="1" applyBorder="1" applyAlignment="1">
      <alignment horizontal="left" vertical="center" wrapText="1"/>
    </xf>
    <xf numFmtId="0" fontId="18" fillId="0" borderId="67" xfId="0" applyFont="1" applyBorder="1"/>
    <xf numFmtId="0" fontId="19" fillId="0" borderId="68" xfId="0" applyFont="1" applyBorder="1" applyAlignment="1">
      <alignment horizontal="left" vertical="center" wrapText="1"/>
    </xf>
    <xf numFmtId="0" fontId="18" fillId="0" borderId="69" xfId="0" applyFont="1" applyBorder="1"/>
    <xf numFmtId="0" fontId="19" fillId="0" borderId="70" xfId="0" applyFont="1" applyBorder="1" applyAlignment="1">
      <alignment horizontal="left" vertical="center" wrapText="1"/>
    </xf>
    <xf numFmtId="0" fontId="18" fillId="0" borderId="71" xfId="0" applyFont="1" applyBorder="1"/>
    <xf numFmtId="0" fontId="36" fillId="0" borderId="0" xfId="0" applyFont="1" applyAlignment="1">
      <alignment horizontal="left" vertical="center" wrapText="1"/>
    </xf>
  </cellXfs>
  <cellStyles count="1">
    <cellStyle name="Normal" xfId="0" builtinId="0"/>
  </cellStyles>
  <dxfs count="82">
    <dxf>
      <font>
        <color rgb="FF9C0006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D790"/>
          <bgColor rgb="FFFFD790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D790"/>
          <bgColor rgb="FFFFD790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b/>
        <color rgb="FF002060"/>
      </font>
      <fill>
        <patternFill patternType="solid">
          <fgColor rgb="FFCCCCFF"/>
          <bgColor rgb="FFCCCCFF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ill>
        <patternFill patternType="solid">
          <fgColor theme="0"/>
          <bgColor theme="0"/>
        </patternFill>
      </fill>
    </dxf>
    <dxf>
      <font>
        <color rgb="FF2B3681"/>
      </font>
      <fill>
        <patternFill patternType="solid">
          <fgColor rgb="FFFFFFFF"/>
          <bgColor rgb="FFFFFFFF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4C7C3"/>
          <bgColor rgb="FFF4C7C3"/>
        </patternFill>
      </fill>
    </dxf>
    <dxf>
      <font>
        <color rgb="FF9C0006"/>
      </font>
      <fill>
        <patternFill patternType="solid">
          <fgColor rgb="FFF4C7C3"/>
          <bgColor rgb="FFF4C7C3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C80A0A"/>
      </font>
      <fill>
        <patternFill patternType="solid">
          <fgColor rgb="FFFFD147"/>
          <bgColor rgb="FFFFD147"/>
        </patternFill>
      </fill>
    </dxf>
    <dxf>
      <font>
        <color rgb="FF9C5700"/>
      </font>
      <fill>
        <patternFill patternType="solid">
          <fgColor rgb="FFFFD790"/>
          <bgColor rgb="FFFFD790"/>
        </patternFill>
      </fill>
    </dxf>
    <dxf>
      <font>
        <color rgb="FF009051"/>
      </font>
      <fill>
        <patternFill patternType="solid">
          <fgColor rgb="FFC6F0CE"/>
          <bgColor rgb="FFC6F0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C80A0A"/>
      </font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5</xdr:row>
      <xdr:rowOff>-38100</xdr:rowOff>
    </xdr:from>
    <xdr:ext cx="16659225" cy="168973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26</xdr:row>
      <xdr:rowOff>142875</xdr:rowOff>
    </xdr:from>
    <xdr:ext cx="13792200" cy="81724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CC99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workbookViewId="0"/>
  </sheetViews>
  <sheetFormatPr defaultColWidth="11.19921875" defaultRowHeight="15" customHeight="1"/>
  <cols>
    <col min="1" max="20" width="10.3984375" customWidth="1"/>
  </cols>
  <sheetData>
    <row r="1" spans="1:20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0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0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20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20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20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T7" s="2"/>
    </row>
    <row r="8" spans="1:20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20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2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20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20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20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20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20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20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 customHeight="1"/>
    <row r="58" spans="1:14" ht="15.75" customHeight="1"/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00"/>
  <sheetViews>
    <sheetView tabSelected="1" topLeftCell="A64" workbookViewId="0">
      <selection activeCell="D69" sqref="D69"/>
    </sheetView>
  </sheetViews>
  <sheetFormatPr defaultColWidth="11.19921875" defaultRowHeight="15" customHeight="1"/>
  <cols>
    <col min="1" max="1" width="3.296875" customWidth="1"/>
    <col min="2" max="2" width="13" customWidth="1"/>
    <col min="3" max="3" width="75.296875" customWidth="1"/>
    <col min="4" max="4" width="8.3984375" customWidth="1"/>
    <col min="5" max="5" width="68.796875" customWidth="1"/>
    <col min="6" max="6" width="11.69921875" customWidth="1"/>
    <col min="7" max="11" width="4.296875" hidden="1" customWidth="1"/>
    <col min="12" max="12" width="4.19921875" hidden="1" customWidth="1"/>
    <col min="13" max="14" width="11.69921875" hidden="1" customWidth="1"/>
    <col min="15" max="17" width="4.296875" hidden="1" customWidth="1"/>
    <col min="18" max="18" width="69.09765625" customWidth="1"/>
    <col min="19" max="19" width="12" customWidth="1"/>
    <col min="20" max="33" width="10.69921875" customWidth="1"/>
  </cols>
  <sheetData>
    <row r="1" spans="1:33" ht="15.75" customHeight="1">
      <c r="A1" s="3"/>
      <c r="B1" s="4" t="s">
        <v>0</v>
      </c>
      <c r="C1" s="5" t="s">
        <v>1</v>
      </c>
      <c r="D1" s="6"/>
      <c r="E1" s="6" t="s">
        <v>2</v>
      </c>
      <c r="F1" s="7"/>
      <c r="G1" s="8"/>
      <c r="H1" s="8"/>
      <c r="I1" s="8"/>
      <c r="J1" s="8"/>
      <c r="K1" s="8"/>
      <c r="L1" s="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5.75" customHeight="1">
      <c r="A2" s="9"/>
      <c r="B2" s="4" t="s">
        <v>3</v>
      </c>
      <c r="C2" s="10" t="s">
        <v>4</v>
      </c>
      <c r="D2" s="6"/>
      <c r="E2" s="6" t="s">
        <v>5</v>
      </c>
      <c r="F2" s="7"/>
      <c r="G2" s="8"/>
      <c r="H2" s="8"/>
      <c r="I2" s="8"/>
      <c r="J2" s="8"/>
      <c r="K2" s="8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5.75" customHeight="1">
      <c r="A3" s="9"/>
      <c r="B3" s="4" t="s">
        <v>6</v>
      </c>
      <c r="C3" s="10" t="s">
        <v>7</v>
      </c>
      <c r="D3" s="6"/>
      <c r="E3" s="11" t="s">
        <v>8</v>
      </c>
      <c r="F3" s="7"/>
      <c r="G3" s="8"/>
      <c r="H3" s="8"/>
      <c r="I3" s="8"/>
      <c r="J3" s="8"/>
      <c r="K3" s="8"/>
      <c r="L3" s="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75" customHeight="1">
      <c r="A4" s="160" t="s">
        <v>9</v>
      </c>
      <c r="B4" s="161"/>
      <c r="C4" s="10" t="s">
        <v>10</v>
      </c>
      <c r="D4" s="6"/>
      <c r="E4" s="12" t="s">
        <v>11</v>
      </c>
      <c r="F4" s="13" t="str">
        <f>D14</f>
        <v>C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75" customHeight="1">
      <c r="A5" s="160" t="s">
        <v>12</v>
      </c>
      <c r="B5" s="161"/>
      <c r="C5" s="5" t="s">
        <v>13</v>
      </c>
      <c r="D5" s="6"/>
      <c r="E5" s="14" t="s">
        <v>14</v>
      </c>
      <c r="F5" s="13">
        <f>+N14</f>
        <v>0</v>
      </c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28.5" customHeight="1">
      <c r="A6" s="9"/>
      <c r="B6" s="4" t="s">
        <v>15</v>
      </c>
      <c r="C6" s="16" t="s">
        <v>16</v>
      </c>
      <c r="D6" s="6"/>
      <c r="E6" s="1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4.75" hidden="1" customHeight="1">
      <c r="A7" s="17" t="s">
        <v>17</v>
      </c>
      <c r="B7" s="18"/>
      <c r="C7" s="19" t="s">
        <v>18</v>
      </c>
      <c r="D7" s="20" t="s">
        <v>19</v>
      </c>
      <c r="E7" s="19" t="s">
        <v>20</v>
      </c>
      <c r="F7" s="21" t="s">
        <v>21</v>
      </c>
      <c r="G7" s="162" t="s">
        <v>22</v>
      </c>
      <c r="H7" s="163"/>
      <c r="I7" s="163"/>
      <c r="J7" s="163"/>
      <c r="K7" s="163"/>
      <c r="L7" s="164"/>
      <c r="M7" s="22" t="s">
        <v>23</v>
      </c>
      <c r="N7" s="165" t="s">
        <v>24</v>
      </c>
      <c r="O7" s="163"/>
      <c r="P7" s="163"/>
      <c r="Q7" s="163"/>
      <c r="R7" s="166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42.75" customHeight="1">
      <c r="A8" s="23"/>
      <c r="B8" s="24"/>
      <c r="C8" s="25" t="s">
        <v>25</v>
      </c>
      <c r="D8" s="26" t="s">
        <v>26</v>
      </c>
      <c r="E8" s="25" t="s">
        <v>27</v>
      </c>
      <c r="F8" s="27" t="s">
        <v>28</v>
      </c>
      <c r="G8" s="167" t="s">
        <v>29</v>
      </c>
      <c r="H8" s="168"/>
      <c r="I8" s="168"/>
      <c r="J8" s="168"/>
      <c r="K8" s="168"/>
      <c r="L8" s="169"/>
      <c r="M8" s="28" t="s">
        <v>30</v>
      </c>
      <c r="N8" s="170" t="s">
        <v>31</v>
      </c>
      <c r="O8" s="168"/>
      <c r="P8" s="168"/>
      <c r="Q8" s="168"/>
      <c r="R8" s="171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28.5" customHeight="1">
      <c r="A9" s="29"/>
      <c r="B9" s="30"/>
      <c r="C9" s="31" t="s">
        <v>32</v>
      </c>
      <c r="D9" s="32"/>
      <c r="E9" s="33"/>
      <c r="F9" s="34" t="s">
        <v>33</v>
      </c>
      <c r="G9" s="35" t="s">
        <v>34</v>
      </c>
      <c r="H9" s="35" t="s">
        <v>35</v>
      </c>
      <c r="I9" s="35" t="s">
        <v>36</v>
      </c>
      <c r="J9" s="35" t="s">
        <v>37</v>
      </c>
      <c r="K9" s="35" t="s">
        <v>38</v>
      </c>
      <c r="L9" s="35" t="s">
        <v>39</v>
      </c>
      <c r="M9" s="36"/>
      <c r="N9" s="36" t="s">
        <v>40</v>
      </c>
      <c r="O9" s="172" t="s">
        <v>41</v>
      </c>
      <c r="P9" s="173"/>
      <c r="Q9" s="174"/>
      <c r="R9" s="33" t="s">
        <v>42</v>
      </c>
      <c r="S9" s="3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30" customHeight="1">
      <c r="A10" s="38" t="s">
        <v>43</v>
      </c>
      <c r="B10" s="175" t="s">
        <v>44</v>
      </c>
      <c r="C10" s="176"/>
      <c r="D10" s="39" t="s">
        <v>45</v>
      </c>
      <c r="E10" s="5" t="str">
        <f>IF(D10="NO","Pase a la siguiente pregunta","DETÉNGASE no continúe con el llenado del cuestionario y siga el apartado 26 de la SAS 1")</f>
        <v>DETÉNGASE no continúe con el llenado del cuestionario y siga el apartado 26 de la SAS 1</v>
      </c>
      <c r="F10" s="40"/>
      <c r="G10" s="41"/>
      <c r="H10" s="41"/>
      <c r="I10" s="42"/>
      <c r="J10" s="43"/>
      <c r="K10" s="43"/>
      <c r="L10" s="43"/>
      <c r="M10" s="44"/>
      <c r="N10" s="45"/>
      <c r="O10" s="46"/>
      <c r="P10" s="46"/>
      <c r="Q10" s="46"/>
      <c r="R10" s="47"/>
      <c r="S10" s="3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30" customHeight="1">
      <c r="A11" s="38" t="s">
        <v>46</v>
      </c>
      <c r="B11" s="177" t="s">
        <v>47</v>
      </c>
      <c r="C11" s="178"/>
      <c r="D11" s="48" t="s">
        <v>48</v>
      </c>
      <c r="E11" s="49" t="str">
        <f>IF(D11="SI", "En caso afirmativo, elabore un documento de una página con las lecciones aprendidas sobre la gestión ambiental y social","Pase a la siguiente pregunta")</f>
        <v>Pase a la siguiente pregunta</v>
      </c>
      <c r="F11" s="50"/>
      <c r="G11" s="51"/>
      <c r="H11" s="51"/>
      <c r="I11" s="52"/>
      <c r="J11" s="43"/>
      <c r="K11" s="43"/>
      <c r="L11" s="43"/>
      <c r="M11" s="44" t="s">
        <v>49</v>
      </c>
      <c r="N11" s="45"/>
      <c r="O11" s="46"/>
      <c r="P11" s="46"/>
      <c r="Q11" s="46"/>
      <c r="R11" s="47"/>
      <c r="S11" s="3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28.5" customHeight="1">
      <c r="A12" s="38" t="s">
        <v>50</v>
      </c>
      <c r="B12" s="177" t="s">
        <v>51</v>
      </c>
      <c r="C12" s="178"/>
      <c r="D12" s="48" t="s">
        <v>48</v>
      </c>
      <c r="E12" s="5" t="str">
        <f>IF(D12="SI","Cumpla con el punto 2.7 del documento del SGAS, § 22 a 27 (Armonización con otros SGAS) y comparta documentación del SGAS", "Pase a la siguiente pregunta")</f>
        <v>Pase a la siguiente pregunta</v>
      </c>
      <c r="F12" s="53"/>
      <c r="G12" s="51"/>
      <c r="H12" s="51"/>
      <c r="I12" s="52"/>
      <c r="J12" s="43"/>
      <c r="K12" s="43"/>
      <c r="L12" s="43"/>
      <c r="M12" s="44" t="s">
        <v>49</v>
      </c>
      <c r="N12" s="45"/>
      <c r="O12" s="46"/>
      <c r="P12" s="46"/>
      <c r="Q12" s="46"/>
      <c r="R12" s="47"/>
      <c r="S12" s="3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27.75" customHeight="1">
      <c r="A13" s="38" t="s">
        <v>52</v>
      </c>
      <c r="B13" s="177" t="s">
        <v>53</v>
      </c>
      <c r="C13" s="178"/>
      <c r="D13" s="54" t="s">
        <v>48</v>
      </c>
      <c r="E13" s="5" t="str">
        <f>IF(D13="SI","En caso afirmativo, cumpla con el punto 2.7 del documento del SGAS, § 22 a 27 (Armonización con otros SGAS)","Pase a la siguiente pregunta")</f>
        <v>Pase a la siguiente pregunta</v>
      </c>
      <c r="F13" s="53"/>
      <c r="G13" s="51"/>
      <c r="H13" s="51"/>
      <c r="I13" s="52"/>
      <c r="J13" s="43"/>
      <c r="K13" s="43"/>
      <c r="L13" s="43"/>
      <c r="M13" s="44" t="s">
        <v>49</v>
      </c>
      <c r="N13" s="45"/>
      <c r="O13" s="46"/>
      <c r="P13" s="46"/>
      <c r="Q13" s="46"/>
      <c r="R13" s="47"/>
      <c r="S13" s="3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38.25" customHeight="1">
      <c r="A14" s="55" t="s">
        <v>54</v>
      </c>
      <c r="B14" s="179" t="s">
        <v>55</v>
      </c>
      <c r="C14" s="180"/>
      <c r="D14" s="56" t="s">
        <v>56</v>
      </c>
      <c r="E14" s="57" t="s">
        <v>57</v>
      </c>
      <c r="F14" s="58" t="str">
        <f>D14</f>
        <v>C</v>
      </c>
      <c r="G14" s="59"/>
      <c r="H14" s="51"/>
      <c r="I14" s="52"/>
      <c r="J14" s="43"/>
      <c r="K14" s="43"/>
      <c r="L14" s="43"/>
      <c r="M14" s="44" t="s">
        <v>49</v>
      </c>
      <c r="N14" s="13"/>
      <c r="O14" s="46"/>
      <c r="P14" s="46"/>
      <c r="Q14" s="46"/>
      <c r="R14" s="4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19.5" customHeight="1">
      <c r="A15" s="60" t="s">
        <v>58</v>
      </c>
      <c r="B15" s="30" t="s">
        <v>59</v>
      </c>
      <c r="C15" s="61" t="s">
        <v>60</v>
      </c>
      <c r="D15" s="62"/>
      <c r="E15" s="63"/>
      <c r="F15" s="64"/>
      <c r="G15" s="63"/>
      <c r="H15" s="63"/>
      <c r="I15" s="63"/>
      <c r="J15" s="63"/>
      <c r="K15" s="63"/>
      <c r="L15" s="63"/>
      <c r="M15" s="65"/>
      <c r="N15" s="45"/>
      <c r="O15" s="46"/>
      <c r="P15" s="46"/>
      <c r="Q15" s="46"/>
      <c r="R15" s="4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ht="39.75" customHeight="1">
      <c r="A16" s="38">
        <v>1</v>
      </c>
      <c r="B16" s="175" t="s">
        <v>61</v>
      </c>
      <c r="C16" s="176"/>
      <c r="D16" s="48" t="s">
        <v>45</v>
      </c>
      <c r="E16" s="8" t="str">
        <f>IF(D16="SI","Responda solo a las preguntas de las secciones A, B, C23, I y J.","Pase a la siguiente pregunta")</f>
        <v>Responda solo a las preguntas de las secciones A, B, C23, I y J.</v>
      </c>
      <c r="F16" s="66" t="str">
        <f t="shared" ref="F16:F19" si="0">IF(D16="SI","C","C")</f>
        <v>C</v>
      </c>
      <c r="G16" s="67"/>
      <c r="H16" s="68"/>
      <c r="I16" s="68"/>
      <c r="J16" s="68"/>
      <c r="K16" s="68"/>
      <c r="L16" s="69"/>
      <c r="M16" s="44" t="s">
        <v>62</v>
      </c>
      <c r="N16" s="45"/>
      <c r="O16" s="70"/>
      <c r="P16" s="71"/>
      <c r="Q16" s="72"/>
      <c r="R16" s="4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34.5" customHeight="1">
      <c r="A17" s="38">
        <f t="shared" ref="A17:A27" si="1">+A16+1</f>
        <v>2</v>
      </c>
      <c r="B17" s="177" t="s">
        <v>63</v>
      </c>
      <c r="C17" s="178"/>
      <c r="D17" s="48" t="s">
        <v>48</v>
      </c>
      <c r="E17" s="8" t="str">
        <f>IF(D17="SI","Responda a todas las preguntas", "Revise su respuesta en la pregunta 1")</f>
        <v>Revise su respuesta en la pregunta 1</v>
      </c>
      <c r="F17" s="66" t="str">
        <f t="shared" si="0"/>
        <v>C</v>
      </c>
      <c r="G17" s="73"/>
      <c r="H17" s="74"/>
      <c r="I17" s="74"/>
      <c r="J17" s="74"/>
      <c r="K17" s="74"/>
      <c r="L17" s="75"/>
      <c r="M17" s="44" t="s">
        <v>62</v>
      </c>
      <c r="N17" s="45"/>
      <c r="O17" s="76"/>
      <c r="P17" s="77"/>
      <c r="Q17" s="78"/>
      <c r="R17" s="4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ht="19.5" customHeight="1">
      <c r="A18" s="38">
        <f t="shared" si="1"/>
        <v>3</v>
      </c>
      <c r="B18" s="177" t="s">
        <v>64</v>
      </c>
      <c r="C18" s="178"/>
      <c r="D18" s="48" t="s">
        <v>45</v>
      </c>
      <c r="E18" s="8" t="str">
        <f>IF(D18="SI","Comparta el análisis de actores elaborado", "Elabore un análisis de actores")</f>
        <v>Comparta el análisis de actores elaborado</v>
      </c>
      <c r="F18" s="66" t="str">
        <f t="shared" si="0"/>
        <v>C</v>
      </c>
      <c r="G18" s="73"/>
      <c r="H18" s="74"/>
      <c r="I18" s="74"/>
      <c r="J18" s="74"/>
      <c r="K18" s="74"/>
      <c r="L18" s="75"/>
      <c r="M18" s="79" t="str">
        <f t="shared" ref="M18:M19" si="2">IF(D18="YES","ANTES","DESPUÉS")</f>
        <v>DESPUÉS</v>
      </c>
      <c r="N18" s="80"/>
      <c r="O18" s="76"/>
      <c r="P18" s="77"/>
      <c r="Q18" s="76"/>
      <c r="R18" s="4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27" customHeight="1">
      <c r="A19" s="38">
        <f t="shared" si="1"/>
        <v>4</v>
      </c>
      <c r="B19" s="177" t="s">
        <v>65</v>
      </c>
      <c r="C19" s="178"/>
      <c r="D19" s="48" t="s">
        <v>48</v>
      </c>
      <c r="E19" s="81" t="str">
        <f>IF(D19="SI","Comparta el mecanismo de quejas a utilizar", "Créelo y comparta el mecanismo de quejas a utilizar (SAS 10 12.2.8 § 7 a 88)")</f>
        <v>Créelo y comparta el mecanismo de quejas a utilizar (SAS 10 12.2.8 § 7 a 88)</v>
      </c>
      <c r="F19" s="66" t="str">
        <f t="shared" si="0"/>
        <v>C</v>
      </c>
      <c r="G19" s="73"/>
      <c r="H19" s="74"/>
      <c r="I19" s="74"/>
      <c r="J19" s="74"/>
      <c r="K19" s="74"/>
      <c r="L19" s="75"/>
      <c r="M19" s="44" t="str">
        <f t="shared" si="2"/>
        <v>DESPUÉS</v>
      </c>
      <c r="N19" s="80"/>
      <c r="O19" s="76"/>
      <c r="P19" s="77"/>
      <c r="Q19" s="76"/>
      <c r="R19" s="4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21.75" customHeight="1">
      <c r="A20" s="38">
        <f t="shared" si="1"/>
        <v>5</v>
      </c>
      <c r="B20" s="177" t="s">
        <v>66</v>
      </c>
      <c r="C20" s="178"/>
      <c r="D20" s="48" t="s">
        <v>48</v>
      </c>
      <c r="E20" s="82" t="str">
        <f>IF(D20="SI","DETÉNGASE y siga los § 25 y 26 de la SAS 1","Pase a la siguiente pregunta")</f>
        <v>Pase a la siguiente pregunta</v>
      </c>
      <c r="F20" s="83" t="str">
        <f>IF(D20="SI","B+","C")</f>
        <v>C</v>
      </c>
      <c r="G20" s="73"/>
      <c r="H20" s="74"/>
      <c r="I20" s="74"/>
      <c r="J20" s="74"/>
      <c r="K20" s="74"/>
      <c r="L20" s="75"/>
      <c r="M20" s="44" t="s">
        <v>62</v>
      </c>
      <c r="N20" s="80"/>
      <c r="O20" s="77"/>
      <c r="P20" s="77"/>
      <c r="Q20" s="76"/>
      <c r="R20" s="4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ht="21.75" customHeight="1">
      <c r="A21" s="38">
        <f t="shared" si="1"/>
        <v>6</v>
      </c>
      <c r="B21" s="177" t="s">
        <v>67</v>
      </c>
      <c r="C21" s="178"/>
      <c r="D21" s="48" t="s">
        <v>48</v>
      </c>
      <c r="E21" s="8" t="str">
        <f>IF(D21="SI","Cumpla con los § 17 a 26 de la SAS 9","Pase a la siguiente pregunta")</f>
        <v>Pase a la siguiente pregunta</v>
      </c>
      <c r="F21" s="66" t="str">
        <f t="shared" ref="F21:F22" si="3">IF(D21="SI","B","C")</f>
        <v>C</v>
      </c>
      <c r="G21" s="73"/>
      <c r="H21" s="74"/>
      <c r="I21" s="74"/>
      <c r="J21" s="74"/>
      <c r="K21" s="74"/>
      <c r="L21" s="75"/>
      <c r="M21" s="44" t="s">
        <v>62</v>
      </c>
      <c r="N21" s="80"/>
      <c r="O21" s="77" t="str">
        <f>IF(D21="YES","SAS9","NA")</f>
        <v>NA</v>
      </c>
      <c r="P21" s="77"/>
      <c r="Q21" s="77"/>
      <c r="R21" s="4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21.75" customHeight="1">
      <c r="A22" s="38">
        <f t="shared" si="1"/>
        <v>7</v>
      </c>
      <c r="B22" s="177" t="s">
        <v>68</v>
      </c>
      <c r="C22" s="161"/>
      <c r="D22" s="48" t="s">
        <v>45</v>
      </c>
      <c r="E22" s="8" t="str">
        <f>IF(D22="SI","Es posible que tenga que realizar un Evaluación de Impacto Social y elaborar un Plan Social","Pase a la siguiente pregunta")</f>
        <v>Es posible que tenga que realizar un Evaluación de Impacto Social y elaborar un Plan Social</v>
      </c>
      <c r="F22" s="66" t="str">
        <f t="shared" si="3"/>
        <v>B</v>
      </c>
      <c r="G22" s="73"/>
      <c r="H22" s="73"/>
      <c r="I22" s="73"/>
      <c r="J22" s="73"/>
      <c r="K22" s="73"/>
      <c r="L22" s="73"/>
      <c r="M22" s="7"/>
      <c r="N22" s="80"/>
      <c r="O22" s="77"/>
      <c r="P22" s="77"/>
      <c r="Q22" s="77"/>
      <c r="R22" s="8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27" customHeight="1">
      <c r="A23" s="38">
        <f t="shared" si="1"/>
        <v>8</v>
      </c>
      <c r="B23" s="177" t="s">
        <v>69</v>
      </c>
      <c r="C23" s="178"/>
      <c r="D23" s="48" t="s">
        <v>48</v>
      </c>
      <c r="E23" s="81" t="str">
        <f>IF(D23="SI","Pase a la siguiente pregunta", "Reformule la propuesta para hacerla compatible")</f>
        <v>Reformule la propuesta para hacerla compatible</v>
      </c>
      <c r="F23" s="85" t="str">
        <f>IF(D23="SI","C","B+")</f>
        <v>B+</v>
      </c>
      <c r="G23" s="86"/>
      <c r="H23" s="74"/>
      <c r="I23" s="74"/>
      <c r="J23" s="74"/>
      <c r="K23" s="74"/>
      <c r="L23" s="75"/>
      <c r="M23" s="87" t="s">
        <v>62</v>
      </c>
      <c r="N23" s="80"/>
      <c r="O23" s="76"/>
      <c r="P23" s="77"/>
      <c r="Q23" s="78"/>
      <c r="R23" s="4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ht="27.75" customHeight="1">
      <c r="A24" s="38">
        <f t="shared" si="1"/>
        <v>9</v>
      </c>
      <c r="B24" s="177" t="s">
        <v>70</v>
      </c>
      <c r="C24" s="178"/>
      <c r="D24" s="48" t="s">
        <v>48</v>
      </c>
      <c r="E24" s="81" t="str">
        <f>IF(D24="SI","Comparta el plan de riesgos antes eventos climáticos",  "Considere los riesgos climáticos e incluya las consideraciones en un plan de riesgos ante eventos climáticos")</f>
        <v>Considere los riesgos climáticos e incluya las consideraciones en un plan de riesgos ante eventos climáticos</v>
      </c>
      <c r="F24" s="66" t="str">
        <f>IF(D24="SI","C","C")</f>
        <v>C</v>
      </c>
      <c r="G24" s="73"/>
      <c r="H24" s="74"/>
      <c r="I24" s="74"/>
      <c r="J24" s="74"/>
      <c r="K24" s="74"/>
      <c r="L24" s="75"/>
      <c r="M24" s="87" t="s">
        <v>62</v>
      </c>
      <c r="N24" s="45"/>
      <c r="O24" s="76"/>
      <c r="P24" s="77"/>
      <c r="Q24" s="78"/>
      <c r="R24" s="4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ht="27.75" customHeight="1">
      <c r="A25" s="38">
        <f t="shared" si="1"/>
        <v>10</v>
      </c>
      <c r="B25" s="177" t="s">
        <v>71</v>
      </c>
      <c r="C25" s="178"/>
      <c r="D25" s="48" t="s">
        <v>48</v>
      </c>
      <c r="E25" s="81" t="str">
        <f>IF(D25="SI","Realice una Evaluación de Impacto Social y elabore un Plan Social. Tener en cuenta a los actores vulnerables (SAS 10)","Pase a la siguiente pregunta")</f>
        <v>Pase a la siguiente pregunta</v>
      </c>
      <c r="F25" s="66" t="str">
        <f>IF(D25="SI","B","C")</f>
        <v>C</v>
      </c>
      <c r="G25" s="73"/>
      <c r="H25" s="74"/>
      <c r="I25" s="74"/>
      <c r="J25" s="74"/>
      <c r="K25" s="74"/>
      <c r="L25" s="75"/>
      <c r="M25" s="88" t="s">
        <v>62</v>
      </c>
      <c r="N25" s="45"/>
      <c r="O25" s="76"/>
      <c r="P25" s="77"/>
      <c r="Q25" s="78"/>
      <c r="R25" s="4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35.25" customHeight="1">
      <c r="A26" s="38">
        <f t="shared" si="1"/>
        <v>11</v>
      </c>
      <c r="B26" s="181" t="s">
        <v>72</v>
      </c>
      <c r="C26" s="182"/>
      <c r="D26" s="48" t="s">
        <v>45</v>
      </c>
      <c r="E26" s="81" t="str">
        <f>IF(D26="SI","Brinde más información sobre el conflicto y realice una Evaluación de Impacto Social y elabore un Plan Social", "Pase a la siguiente pregunta")</f>
        <v>Brinde más información sobre el conflicto y realice una Evaluación de Impacto Social y elabore un Plan Social</v>
      </c>
      <c r="F26" s="83" t="str">
        <f>IF(D26="SI","B+","C")</f>
        <v>B+</v>
      </c>
      <c r="G26" s="73"/>
      <c r="H26" s="74"/>
      <c r="I26" s="74"/>
      <c r="J26" s="74"/>
      <c r="K26" s="74"/>
      <c r="L26" s="75"/>
      <c r="M26" s="88" t="s">
        <v>62</v>
      </c>
      <c r="N26" s="45"/>
      <c r="O26" s="76"/>
      <c r="P26" s="77"/>
      <c r="Q26" s="78"/>
      <c r="R26" s="89" t="s">
        <v>73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ht="21.75" customHeight="1">
      <c r="A27" s="38">
        <f t="shared" si="1"/>
        <v>12</v>
      </c>
      <c r="B27" s="177" t="s">
        <v>74</v>
      </c>
      <c r="C27" s="178"/>
      <c r="D27" s="48" t="s">
        <v>48</v>
      </c>
      <c r="E27" s="8" t="str">
        <f>IF(D27="SI","Realice una Evaluación de Impacto Social y elabore un Plan Social","Siga con la SAS 2")</f>
        <v>Siga con la SAS 2</v>
      </c>
      <c r="F27" s="83" t="str">
        <f>IF(D27="SI","B","C")</f>
        <v>C</v>
      </c>
      <c r="G27" s="73"/>
      <c r="H27" s="74"/>
      <c r="I27" s="74"/>
      <c r="J27" s="74"/>
      <c r="K27" s="74"/>
      <c r="L27" s="75"/>
      <c r="M27" s="87" t="s">
        <v>62</v>
      </c>
      <c r="N27" s="45"/>
      <c r="O27" s="76"/>
      <c r="P27" s="77"/>
      <c r="Q27" s="78"/>
      <c r="R27" s="4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ht="19.5" customHeight="1">
      <c r="A28" s="60" t="s">
        <v>75</v>
      </c>
      <c r="B28" s="30" t="s">
        <v>76</v>
      </c>
      <c r="C28" s="31" t="s">
        <v>77</v>
      </c>
      <c r="D28" s="62"/>
      <c r="E28" s="63"/>
      <c r="F28" s="64"/>
      <c r="G28" s="73"/>
      <c r="H28" s="74"/>
      <c r="I28" s="74"/>
      <c r="J28" s="74"/>
      <c r="K28" s="74"/>
      <c r="L28" s="75"/>
      <c r="M28" s="65"/>
      <c r="N28" s="45"/>
      <c r="O28" s="76"/>
      <c r="P28" s="77"/>
      <c r="Q28" s="78"/>
      <c r="R28" s="4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ht="21.75" customHeight="1">
      <c r="A29" s="38">
        <f>+A27+1</f>
        <v>13</v>
      </c>
      <c r="B29" s="175" t="s">
        <v>78</v>
      </c>
      <c r="C29" s="176"/>
      <c r="D29" s="48" t="s">
        <v>48</v>
      </c>
      <c r="E29" s="8" t="str">
        <f>IF(D29="SI","Salarios y beneficios por ley serán verificados en el reporte financiero", "Las personas que trabajan en el proyecto necesitan un contrato de trabajo")</f>
        <v>Las personas que trabajan en el proyecto necesitan un contrato de trabajo</v>
      </c>
      <c r="F29" s="83" t="str">
        <f>IF(D29="NO","A","C")</f>
        <v>A</v>
      </c>
      <c r="G29" s="73"/>
      <c r="H29" s="74"/>
      <c r="I29" s="74"/>
      <c r="J29" s="74"/>
      <c r="K29" s="74"/>
      <c r="L29" s="75"/>
      <c r="M29" s="87" t="s">
        <v>62</v>
      </c>
      <c r="N29" s="45"/>
      <c r="O29" s="76"/>
      <c r="P29" s="77"/>
      <c r="Q29" s="78"/>
      <c r="R29" s="4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ht="21.75" customHeight="1">
      <c r="A30" s="38">
        <f t="shared" ref="A30:A38" si="4">+A29+1</f>
        <v>14</v>
      </c>
      <c r="B30" s="177" t="s">
        <v>79</v>
      </c>
      <c r="C30" s="178"/>
      <c r="D30" s="48" t="s">
        <v>45</v>
      </c>
      <c r="E30" s="8" t="str">
        <f>IF(D30="SI","Los menores de 14 años no pueden ser contratados (SAS 2 § 13)","Pase a la siguiente pregunta")</f>
        <v>Los menores de 14 años no pueden ser contratados (SAS 2 § 13)</v>
      </c>
      <c r="F30" s="83" t="str">
        <f>IF(D30="SI","A","C")</f>
        <v>A</v>
      </c>
      <c r="G30" s="73"/>
      <c r="H30" s="74"/>
      <c r="I30" s="74"/>
      <c r="J30" s="74"/>
      <c r="K30" s="74"/>
      <c r="L30" s="75"/>
      <c r="M30" s="87" t="s">
        <v>62</v>
      </c>
      <c r="N30" s="45"/>
      <c r="O30" s="76"/>
      <c r="P30" s="77"/>
      <c r="Q30" s="78"/>
      <c r="R30" s="4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ht="21.75" customHeight="1">
      <c r="A31" s="38">
        <f t="shared" si="4"/>
        <v>15</v>
      </c>
      <c r="B31" s="177" t="s">
        <v>80</v>
      </c>
      <c r="C31" s="178"/>
      <c r="D31" s="54" t="s">
        <v>48</v>
      </c>
      <c r="E31" s="8" t="str">
        <f>IF(D31="SI", "Cumpla con la SAS 2 § 14 y 15","Pase a la siguiente pregunta")</f>
        <v>Pase a la siguiente pregunta</v>
      </c>
      <c r="F31" s="90" t="str">
        <f>IF(D31="SI","B+","C")</f>
        <v>C</v>
      </c>
      <c r="G31" s="73"/>
      <c r="H31" s="74"/>
      <c r="I31" s="74"/>
      <c r="J31" s="74"/>
      <c r="K31" s="74"/>
      <c r="L31" s="75"/>
      <c r="M31" s="87" t="s">
        <v>62</v>
      </c>
      <c r="N31" s="45"/>
      <c r="O31" s="76"/>
      <c r="P31" s="77"/>
      <c r="Q31" s="78"/>
      <c r="R31" s="4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ht="27.75" customHeight="1">
      <c r="A32" s="38">
        <f t="shared" si="4"/>
        <v>16</v>
      </c>
      <c r="B32" s="183" t="s">
        <v>81</v>
      </c>
      <c r="C32" s="184"/>
      <c r="D32" s="54" t="s">
        <v>48</v>
      </c>
      <c r="E32" s="91" t="str">
        <f>IF(D32="SI","Cumpla con los § 19 a 33 de la SAS 2. Complete la sección 3.1.1 del Código de Prácticas Ambientales y Sociales (CPAS)", "Pase a la siguiente pregunta")</f>
        <v>Pase a la siguiente pregunta</v>
      </c>
      <c r="F32" s="90" t="str">
        <f t="shared" ref="F32:F36" si="5">IF(D32="SI","B","C")</f>
        <v>C</v>
      </c>
      <c r="G32" s="73"/>
      <c r="H32" s="74"/>
      <c r="I32" s="74"/>
      <c r="J32" s="74"/>
      <c r="K32" s="74"/>
      <c r="L32" s="75"/>
      <c r="M32" s="92" t="s">
        <v>62</v>
      </c>
      <c r="N32" s="45"/>
      <c r="O32" s="76"/>
      <c r="P32" s="77"/>
      <c r="Q32" s="78"/>
      <c r="R32" s="47"/>
      <c r="S32" s="93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48" customHeight="1">
      <c r="A33" s="38">
        <f t="shared" si="4"/>
        <v>17</v>
      </c>
      <c r="B33" s="183" t="s">
        <v>82</v>
      </c>
      <c r="C33" s="184"/>
      <c r="D33" s="48" t="s">
        <v>48</v>
      </c>
      <c r="E33" s="8" t="str">
        <f>IF(D33="SI","Cumpla con los § 19 a 30 de la SAS 2. Elaborar un Plan de Seguridad","Pase a la siguiente pregunta")</f>
        <v>Pase a la siguiente pregunta</v>
      </c>
      <c r="F33" s="83" t="str">
        <f t="shared" si="5"/>
        <v>C</v>
      </c>
      <c r="G33" s="73"/>
      <c r="H33" s="74"/>
      <c r="I33" s="74"/>
      <c r="J33" s="74"/>
      <c r="K33" s="74"/>
      <c r="L33" s="75"/>
      <c r="M33" s="79" t="s">
        <v>62</v>
      </c>
      <c r="N33" s="45"/>
      <c r="O33" s="76"/>
      <c r="P33" s="77"/>
      <c r="Q33" s="78"/>
      <c r="R33" s="4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27.75" customHeight="1">
      <c r="A34" s="38">
        <f t="shared" si="4"/>
        <v>18</v>
      </c>
      <c r="B34" s="177" t="s">
        <v>83</v>
      </c>
      <c r="C34" s="178"/>
      <c r="D34" s="48" t="s">
        <v>45</v>
      </c>
      <c r="E34" s="81" t="str">
        <f>IF(D34="SI","Cumpla con la SAS 2 § 22 a 27 y la SAS 4 § 9 a 12. Complete la sección 3.1.1 del CPAS / elabore un protocolo para manejo de combustible y/o sustancias tóxicas", "Pase a la siguiente pregunta")</f>
        <v>Cumpla con la SAS 2 § 22 a 27 y la SAS 4 § 9 a 12. Complete la sección 3.1.1 del CPAS / elabore un protocolo para manejo de combustible y/o sustancias tóxicas</v>
      </c>
      <c r="F34" s="83" t="str">
        <f t="shared" si="5"/>
        <v>B</v>
      </c>
      <c r="G34" s="73"/>
      <c r="H34" s="74"/>
      <c r="I34" s="74"/>
      <c r="J34" s="74"/>
      <c r="K34" s="74"/>
      <c r="L34" s="75"/>
      <c r="M34" s="79" t="s">
        <v>62</v>
      </c>
      <c r="N34" s="45"/>
      <c r="O34" s="76" t="str">
        <f>IF(D34="YES","SAS4","NA")</f>
        <v>NA</v>
      </c>
      <c r="P34" s="77"/>
      <c r="Q34" s="78"/>
      <c r="R34" s="4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0.75" customHeight="1">
      <c r="A35" s="38">
        <f t="shared" si="4"/>
        <v>19</v>
      </c>
      <c r="B35" s="177" t="s">
        <v>84</v>
      </c>
      <c r="C35" s="178"/>
      <c r="D35" s="48" t="s">
        <v>45</v>
      </c>
      <c r="E35" s="8" t="str">
        <f>IF(D35="SI","Cumpla con los § 22 a 27 de la SAS 2. Complete la sección 3.1.1 del CPAS","Pase a la siguiente pregunta")</f>
        <v>Cumpla con los § 22 a 27 de la SAS 2. Complete la sección 3.1.1 del CPAS</v>
      </c>
      <c r="F35" s="83" t="str">
        <f t="shared" si="5"/>
        <v>B</v>
      </c>
      <c r="G35" s="73"/>
      <c r="H35" s="74"/>
      <c r="I35" s="74"/>
      <c r="J35" s="74"/>
      <c r="K35" s="74"/>
      <c r="L35" s="75"/>
      <c r="M35" s="79" t="s">
        <v>62</v>
      </c>
      <c r="N35" s="45"/>
      <c r="O35" s="76"/>
      <c r="P35" s="77"/>
      <c r="Q35" s="78"/>
      <c r="R35" s="4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54.75" customHeight="1">
      <c r="A36" s="38">
        <f t="shared" si="4"/>
        <v>20</v>
      </c>
      <c r="B36" s="177" t="s">
        <v>85</v>
      </c>
      <c r="C36" s="178"/>
      <c r="D36" s="48" t="s">
        <v>45</v>
      </c>
      <c r="E36" s="81" t="str">
        <f>IF(D36="SI","Cumpla con los § 23 a 25 de la SAS 2. Complete la sección 3.1.1 del CPAS, elabore y comparte un protocolo de emergencia y adquiera seguros de buceo, seguros para embarcaciones y vehículos, según sea necesario","Pase a la siguiente pregunta")</f>
        <v>Cumpla con los § 23 a 25 de la SAS 2. Complete la sección 3.1.1 del CPAS, elabore y comparte un protocolo de emergencia y adquiera seguros de buceo, seguros para embarcaciones y vehículos, según sea necesario</v>
      </c>
      <c r="F36" s="83" t="str">
        <f t="shared" si="5"/>
        <v>B</v>
      </c>
      <c r="G36" s="73"/>
      <c r="H36" s="74"/>
      <c r="I36" s="74"/>
      <c r="J36" s="74"/>
      <c r="K36" s="74"/>
      <c r="L36" s="75"/>
      <c r="M36" s="87" t="s">
        <v>62</v>
      </c>
      <c r="N36" s="45"/>
      <c r="O36" s="76"/>
      <c r="P36" s="77"/>
      <c r="Q36" s="78"/>
      <c r="R36" s="4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37.5" customHeight="1">
      <c r="A37" s="38">
        <f t="shared" si="4"/>
        <v>21</v>
      </c>
      <c r="B37" s="177" t="s">
        <v>86</v>
      </c>
      <c r="C37" s="178"/>
      <c r="D37" s="48" t="s">
        <v>45</v>
      </c>
      <c r="E37" s="81" t="str">
        <f>IF(D37="SI","Brinde información sobre el incidente en la sección de comentarios. Incidentes graves aumentan un grado el nivel de riesgo en la calificación final del proyecto (Celda F14)","Pase a la siguiente pregunta")</f>
        <v>Brinde información sobre el incidente en la sección de comentarios. Incidentes graves aumentan un grado el nivel de riesgo en la calificación final del proyecto (Celda F14)</v>
      </c>
      <c r="F37" s="83" t="str">
        <f>IF(D37="NO","C","B")</f>
        <v>B</v>
      </c>
      <c r="G37" s="73"/>
      <c r="H37" s="74"/>
      <c r="I37" s="74"/>
      <c r="J37" s="74"/>
      <c r="K37" s="74"/>
      <c r="L37" s="75"/>
      <c r="M37" s="87" t="s">
        <v>62</v>
      </c>
      <c r="N37" s="45"/>
      <c r="O37" s="76"/>
      <c r="P37" s="77"/>
      <c r="Q37" s="78"/>
      <c r="R37" s="89" t="s">
        <v>87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30" customHeight="1">
      <c r="A38" s="38">
        <f t="shared" si="4"/>
        <v>22</v>
      </c>
      <c r="B38" s="177" t="s">
        <v>88</v>
      </c>
      <c r="C38" s="178"/>
      <c r="D38" s="48" t="s">
        <v>45</v>
      </c>
      <c r="E38" s="81" t="str">
        <f>IF(D38="SI","Demuestre que el trabajo se presta de forma voluntaria (SAS 2 § 22) Utilice formatos de deslinde de responsabilidades","Siga con la SAS 3")</f>
        <v>Demuestre que el trabajo se presta de forma voluntaria (SAS 2 § 22) Utilice formatos de deslinde de responsabilidades</v>
      </c>
      <c r="F38" s="83" t="str">
        <f>IF(D38="SI","C","C")</f>
        <v>C</v>
      </c>
      <c r="G38" s="73"/>
      <c r="H38" s="74"/>
      <c r="I38" s="74"/>
      <c r="J38" s="74"/>
      <c r="K38" s="74"/>
      <c r="L38" s="75"/>
      <c r="M38" s="79" t="s">
        <v>62</v>
      </c>
      <c r="N38" s="45"/>
      <c r="O38" s="76"/>
      <c r="P38" s="77"/>
      <c r="Q38" s="78"/>
      <c r="R38" s="4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19.5" customHeight="1">
      <c r="A39" s="60" t="s">
        <v>56</v>
      </c>
      <c r="B39" s="30" t="s">
        <v>89</v>
      </c>
      <c r="C39" s="61" t="s">
        <v>90</v>
      </c>
      <c r="D39" s="94"/>
      <c r="E39" s="63"/>
      <c r="F39" s="64"/>
      <c r="G39" s="73"/>
      <c r="H39" s="74"/>
      <c r="I39" s="74"/>
      <c r="J39" s="74"/>
      <c r="K39" s="74"/>
      <c r="L39" s="75"/>
      <c r="M39" s="65"/>
      <c r="N39" s="45"/>
      <c r="O39" s="76"/>
      <c r="P39" s="77"/>
      <c r="Q39" s="78"/>
      <c r="R39" s="4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30.75" customHeight="1">
      <c r="A40" s="38">
        <f>+A38+1</f>
        <v>23</v>
      </c>
      <c r="B40" s="177" t="s">
        <v>91</v>
      </c>
      <c r="C40" s="178"/>
      <c r="D40" s="48" t="s">
        <v>45</v>
      </c>
      <c r="E40" s="81" t="str">
        <f t="shared" ref="E40:E41" si="6">IF(D40="SI","Explique cómo se lograría", "Pase a la siguiente pregunta")</f>
        <v>Explique cómo se lograría</v>
      </c>
      <c r="F40" s="83" t="str">
        <f t="shared" ref="F40:F41" si="7">IF(D40="SI","C","C")</f>
        <v>C</v>
      </c>
      <c r="G40" s="73"/>
      <c r="H40" s="74"/>
      <c r="I40" s="74"/>
      <c r="J40" s="74"/>
      <c r="K40" s="74"/>
      <c r="L40" s="75"/>
      <c r="M40" s="87" t="s">
        <v>62</v>
      </c>
      <c r="N40" s="45"/>
      <c r="O40" s="76"/>
      <c r="P40" s="77"/>
      <c r="Q40" s="78"/>
      <c r="R40" s="95" t="s">
        <v>92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27.75" customHeight="1">
      <c r="A41" s="38">
        <f t="shared" ref="A41:A53" si="8">+A40+1</f>
        <v>24</v>
      </c>
      <c r="B41" s="177" t="s">
        <v>93</v>
      </c>
      <c r="C41" s="178"/>
      <c r="D41" s="48" t="s">
        <v>48</v>
      </c>
      <c r="E41" s="81" t="str">
        <f t="shared" si="6"/>
        <v>Pase a la siguiente pregunta</v>
      </c>
      <c r="F41" s="83" t="str">
        <f t="shared" si="7"/>
        <v>C</v>
      </c>
      <c r="G41" s="73"/>
      <c r="H41" s="74"/>
      <c r="I41" s="74"/>
      <c r="J41" s="74"/>
      <c r="K41" s="74"/>
      <c r="L41" s="75"/>
      <c r="M41" s="87" t="s">
        <v>49</v>
      </c>
      <c r="N41" s="45"/>
      <c r="O41" s="76"/>
      <c r="P41" s="77"/>
      <c r="Q41" s="78"/>
      <c r="R41" s="95" t="s">
        <v>92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21.75" customHeight="1">
      <c r="A42" s="38">
        <f t="shared" si="8"/>
        <v>25</v>
      </c>
      <c r="B42" s="177" t="s">
        <v>94</v>
      </c>
      <c r="C42" s="178"/>
      <c r="D42" s="48" t="s">
        <v>48</v>
      </c>
      <c r="E42" s="8" t="str">
        <f>IF(D42="SI","Consulte la SAS 3 para responder a todas las siguientes preguntas", "Pase a la siguiente pregunta")</f>
        <v>Pase a la siguiente pregunta</v>
      </c>
      <c r="F42" s="83" t="str">
        <f t="shared" ref="F42:F47" si="9">IF(D42="SI","B","C")</f>
        <v>C</v>
      </c>
      <c r="G42" s="96" t="str">
        <f t="shared" ref="G42:G50" si="10">+D42</f>
        <v>NO</v>
      </c>
      <c r="H42" s="74"/>
      <c r="I42" s="74"/>
      <c r="J42" s="74"/>
      <c r="K42" s="74"/>
      <c r="L42" s="75"/>
      <c r="M42" s="87" t="s">
        <v>49</v>
      </c>
      <c r="N42" s="45"/>
      <c r="O42" s="76"/>
      <c r="P42" s="77"/>
      <c r="Q42" s="78"/>
      <c r="R42" s="4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30" customHeight="1">
      <c r="A43" s="38">
        <f t="shared" si="8"/>
        <v>26</v>
      </c>
      <c r="B43" s="177" t="s">
        <v>95</v>
      </c>
      <c r="C43" s="178"/>
      <c r="D43" s="48" t="s">
        <v>48</v>
      </c>
      <c r="E43" s="81" t="str">
        <f>IF(D43="SI","Cumpla con los § 7 a 13 de la SAS 3. Complete la sección 3.2.3 del CPAS","Siga con la pregunta 28")</f>
        <v>Siga con la pregunta 28</v>
      </c>
      <c r="F43" s="83" t="str">
        <f t="shared" si="9"/>
        <v>C</v>
      </c>
      <c r="G43" s="96" t="str">
        <f t="shared" si="10"/>
        <v>NO</v>
      </c>
      <c r="H43" s="74"/>
      <c r="I43" s="74"/>
      <c r="J43" s="74"/>
      <c r="K43" s="74"/>
      <c r="L43" s="75"/>
      <c r="M43" s="79" t="s">
        <v>62</v>
      </c>
      <c r="N43" s="45"/>
      <c r="O43" s="76"/>
      <c r="P43" s="77"/>
      <c r="Q43" s="78"/>
      <c r="R43" s="4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21.75" customHeight="1">
      <c r="A44" s="38">
        <f t="shared" si="8"/>
        <v>27</v>
      </c>
      <c r="B44" s="177" t="s">
        <v>96</v>
      </c>
      <c r="C44" s="178"/>
      <c r="D44" s="48" t="s">
        <v>48</v>
      </c>
      <c r="E44" s="8" t="str">
        <f>IF(D44="SI","Cumpla con los § 11 a 13 de la SAS 3.  Complete la sección 3.2.3 del CPAS","Pase a la siguiente pregunta")</f>
        <v>Pase a la siguiente pregunta</v>
      </c>
      <c r="F44" s="83" t="str">
        <f t="shared" si="9"/>
        <v>C</v>
      </c>
      <c r="G44" s="96" t="str">
        <f t="shared" si="10"/>
        <v>NO</v>
      </c>
      <c r="H44" s="74"/>
      <c r="I44" s="74"/>
      <c r="J44" s="74"/>
      <c r="K44" s="74"/>
      <c r="L44" s="75"/>
      <c r="M44" s="79" t="s">
        <v>62</v>
      </c>
      <c r="N44" s="45"/>
      <c r="O44" s="76"/>
      <c r="P44" s="77"/>
      <c r="Q44" s="78"/>
      <c r="R44" s="4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30.75" customHeight="1">
      <c r="A45" s="38">
        <f t="shared" si="8"/>
        <v>28</v>
      </c>
      <c r="B45" s="177" t="s">
        <v>97</v>
      </c>
      <c r="C45" s="178"/>
      <c r="D45" s="48" t="s">
        <v>45</v>
      </c>
      <c r="E45" s="81" t="str">
        <f>IF(D45="SI","Cumpla con los § 11 a 13 de la SAS 3. Complete la sección 3.2.3 del CPAS / elabore un protocolo para manejo de combustible y/o materiales peligrosos","Pase a la siguiente pregunta")</f>
        <v>Cumpla con los § 11 a 13 de la SAS 3. Complete la sección 3.2.3 del CPAS / elabore un protocolo para manejo de combustible y/o materiales peligrosos</v>
      </c>
      <c r="F45" s="83" t="str">
        <f t="shared" si="9"/>
        <v>B</v>
      </c>
      <c r="G45" s="96" t="str">
        <f t="shared" si="10"/>
        <v>SI</v>
      </c>
      <c r="H45" s="74"/>
      <c r="I45" s="74"/>
      <c r="J45" s="74"/>
      <c r="K45" s="74"/>
      <c r="L45" s="75"/>
      <c r="M45" s="79" t="s">
        <v>62</v>
      </c>
      <c r="N45" s="45"/>
      <c r="O45" s="76"/>
      <c r="P45" s="77"/>
      <c r="Q45" s="78"/>
      <c r="R45" s="4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ht="21.75" customHeight="1">
      <c r="A46" s="38">
        <f t="shared" si="8"/>
        <v>29</v>
      </c>
      <c r="B46" s="177" t="s">
        <v>98</v>
      </c>
      <c r="C46" s="178"/>
      <c r="D46" s="48" t="s">
        <v>48</v>
      </c>
      <c r="E46" s="81" t="str">
        <f>IF(D46="SI","Continúe con la siguiente pregunta","Pase a la pregunta 35")</f>
        <v>Pase a la pregunta 35</v>
      </c>
      <c r="F46" s="83" t="str">
        <f t="shared" si="9"/>
        <v>C</v>
      </c>
      <c r="G46" s="96" t="str">
        <f t="shared" si="10"/>
        <v>NO</v>
      </c>
      <c r="H46" s="74"/>
      <c r="I46" s="74"/>
      <c r="J46" s="74"/>
      <c r="K46" s="74"/>
      <c r="L46" s="75"/>
      <c r="M46" s="87" t="s">
        <v>62</v>
      </c>
      <c r="N46" s="45"/>
      <c r="O46" s="76"/>
      <c r="P46" s="77"/>
      <c r="Q46" s="78"/>
      <c r="R46" s="4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28.5" customHeight="1">
      <c r="A47" s="38">
        <f t="shared" si="8"/>
        <v>30</v>
      </c>
      <c r="B47" s="177" t="s">
        <v>99</v>
      </c>
      <c r="C47" s="178"/>
      <c r="D47" s="48" t="s">
        <v>48</v>
      </c>
      <c r="E47" s="81" t="str">
        <f>IF(D47="SI","Elabore una Evaluación de Impacto Ambiental y Social","Necesita un CPAS. Véase las orientaciones de la SAS 1, § 45 a 59")</f>
        <v>Necesita un CPAS. Véase las orientaciones de la SAS 1, § 45 a 59</v>
      </c>
      <c r="F47" s="83" t="str">
        <f t="shared" si="9"/>
        <v>C</v>
      </c>
      <c r="G47" s="73" t="str">
        <f t="shared" si="10"/>
        <v>NO</v>
      </c>
      <c r="H47" s="74"/>
      <c r="I47" s="74"/>
      <c r="J47" s="74"/>
      <c r="K47" s="74"/>
      <c r="L47" s="75"/>
      <c r="M47" s="87" t="s">
        <v>62</v>
      </c>
      <c r="N47" s="45"/>
      <c r="O47" s="76"/>
      <c r="P47" s="77"/>
      <c r="Q47" s="78"/>
      <c r="R47" s="4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ht="21.75" customHeight="1">
      <c r="A48" s="38">
        <f t="shared" si="8"/>
        <v>31</v>
      </c>
      <c r="B48" s="177" t="s">
        <v>100</v>
      </c>
      <c r="C48" s="178"/>
      <c r="D48" s="48" t="s">
        <v>45</v>
      </c>
      <c r="E48" s="8" t="str">
        <f>IF(D48="SI","Comparta las licencias","Obtenga las licencias y/o permisos necesarios y compartalas")</f>
        <v>Comparta las licencias</v>
      </c>
      <c r="F48" s="83" t="str">
        <f t="shared" ref="F48:F49" si="11">IF(D48="SI","C","B")</f>
        <v>C</v>
      </c>
      <c r="G48" s="73" t="str">
        <f t="shared" si="10"/>
        <v>SI</v>
      </c>
      <c r="H48" s="74"/>
      <c r="I48" s="74"/>
      <c r="J48" s="74"/>
      <c r="K48" s="74"/>
      <c r="L48" s="75"/>
      <c r="M48" s="97" t="str">
        <f>IF(D48="YES","ANTES","DESPUÉS")</f>
        <v>DESPUÉS</v>
      </c>
      <c r="N48" s="45"/>
      <c r="O48" s="76"/>
      <c r="P48" s="77"/>
      <c r="Q48" s="78"/>
      <c r="R48" s="4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ht="27.75" customHeight="1">
      <c r="A49" s="38">
        <f t="shared" si="8"/>
        <v>32</v>
      </c>
      <c r="B49" s="177" t="s">
        <v>101</v>
      </c>
      <c r="C49" s="178"/>
      <c r="D49" s="48" t="s">
        <v>48</v>
      </c>
      <c r="E49" s="81" t="str">
        <f>IF(D49="SI","Inclúyalo en el CPAS/PGAS","Elabore uno e inclúyalo en el CPAS/PGAS y compartalo")</f>
        <v>Elabore uno e inclúyalo en el CPAS/PGAS y compartalo</v>
      </c>
      <c r="F49" s="83" t="str">
        <f t="shared" si="11"/>
        <v>B</v>
      </c>
      <c r="G49" s="73" t="str">
        <f t="shared" si="10"/>
        <v>NO</v>
      </c>
      <c r="H49" s="74"/>
      <c r="I49" s="74"/>
      <c r="J49" s="74"/>
      <c r="K49" s="74"/>
      <c r="L49" s="75"/>
      <c r="M49" s="79" t="s">
        <v>62</v>
      </c>
      <c r="N49" s="45"/>
      <c r="O49" s="76"/>
      <c r="P49" s="77"/>
      <c r="Q49" s="78"/>
      <c r="R49" s="4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30" customHeight="1">
      <c r="A50" s="38">
        <f t="shared" si="8"/>
        <v>33</v>
      </c>
      <c r="B50" s="177" t="s">
        <v>102</v>
      </c>
      <c r="C50" s="178"/>
      <c r="D50" s="48" t="s">
        <v>48</v>
      </c>
      <c r="E50" s="81" t="str">
        <f>IF(D50="SI","Responda a las dos preguntas siguientes"," Siga a la pregunta 35")</f>
        <v xml:space="preserve"> Siga a la pregunta 35</v>
      </c>
      <c r="F50" s="83" t="str">
        <f>IF(D50="SI","B","C")</f>
        <v>C</v>
      </c>
      <c r="G50" s="73" t="str">
        <f t="shared" si="10"/>
        <v>NO</v>
      </c>
      <c r="H50" s="74"/>
      <c r="I50" s="74"/>
      <c r="J50" s="74"/>
      <c r="K50" s="74"/>
      <c r="L50" s="75"/>
      <c r="M50" s="98"/>
      <c r="N50" s="45"/>
      <c r="O50" s="76"/>
      <c r="P50" s="77"/>
      <c r="Q50" s="78"/>
      <c r="R50" s="4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 ht="28.5" customHeight="1">
      <c r="A51" s="38">
        <f t="shared" si="8"/>
        <v>34</v>
      </c>
      <c r="B51" s="177" t="s">
        <v>103</v>
      </c>
      <c r="C51" s="178"/>
      <c r="D51" s="48" t="s">
        <v>45</v>
      </c>
      <c r="E51" s="81" t="str">
        <f>IF(D51="SI","Comparta la información de respaldo","Complete la sección 3.2.8 del CPAS")</f>
        <v>Comparta la información de respaldo</v>
      </c>
      <c r="F51" s="83" t="str">
        <f>IF(D51="SI","C","B")</f>
        <v>C</v>
      </c>
      <c r="G51" s="73"/>
      <c r="H51" s="74"/>
      <c r="I51" s="74"/>
      <c r="J51" s="74"/>
      <c r="K51" s="74"/>
      <c r="L51" s="75"/>
      <c r="M51" s="79" t="s">
        <v>62</v>
      </c>
      <c r="N51" s="45"/>
      <c r="O51" s="76"/>
      <c r="P51" s="77"/>
      <c r="Q51" s="78"/>
      <c r="R51" s="4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28.5" customHeight="1">
      <c r="A52" s="38">
        <f t="shared" si="8"/>
        <v>35</v>
      </c>
      <c r="B52" s="177" t="s">
        <v>104</v>
      </c>
      <c r="C52" s="178"/>
      <c r="D52" s="48" t="s">
        <v>45</v>
      </c>
      <c r="E52" s="81" t="str">
        <f>IF(D52="SI","Elabore un Plan de Gestión Segura de Agua Potable, Saneamiento y Seguridad para la infraestructura a construir","Pase a la siguiente pregunta")</f>
        <v>Elabore un Plan de Gestión Segura de Agua Potable, Saneamiento y Seguridad para la infraestructura a construir</v>
      </c>
      <c r="F52" s="83" t="str">
        <f t="shared" ref="F52:F57" si="12">IF(D52="SI","B","C")</f>
        <v>B</v>
      </c>
      <c r="G52" s="96" t="str">
        <f t="shared" ref="G52:G54" si="13">+D52</f>
        <v>SI</v>
      </c>
      <c r="H52" s="74"/>
      <c r="I52" s="74"/>
      <c r="J52" s="74"/>
      <c r="K52" s="74"/>
      <c r="L52" s="75"/>
      <c r="M52" s="87" t="s">
        <v>62</v>
      </c>
      <c r="N52" s="45"/>
      <c r="O52" s="76"/>
      <c r="P52" s="77"/>
      <c r="Q52" s="78"/>
      <c r="R52" s="4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 ht="27" customHeight="1">
      <c r="A53" s="38">
        <f t="shared" si="8"/>
        <v>36</v>
      </c>
      <c r="B53" s="177" t="s">
        <v>105</v>
      </c>
      <c r="C53" s="178"/>
      <c r="D53" s="48" t="s">
        <v>45</v>
      </c>
      <c r="E53" s="81" t="str">
        <f>IF(D53="SI","Complete las secciones 3.2.2 y 3.3.6 del CPAS/ o la sección necesaria del PGAS","Pase a la siguiente pregunta")</f>
        <v>Complete las secciones 3.2.2 y 3.3.6 del CPAS/ o la sección necesaria del PGAS</v>
      </c>
      <c r="F53" s="83" t="str">
        <f t="shared" si="12"/>
        <v>B</v>
      </c>
      <c r="G53" s="73" t="str">
        <f t="shared" si="13"/>
        <v>SI</v>
      </c>
      <c r="H53" s="74"/>
      <c r="I53" s="74"/>
      <c r="J53" s="74"/>
      <c r="K53" s="74"/>
      <c r="L53" s="75"/>
      <c r="M53" s="87" t="s">
        <v>62</v>
      </c>
      <c r="N53" s="45"/>
      <c r="O53" s="76"/>
      <c r="P53" s="77"/>
      <c r="Q53" s="78"/>
      <c r="R53" s="4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:33" ht="28.5" customHeight="1">
      <c r="A54" s="38">
        <v>37</v>
      </c>
      <c r="B54" s="177" t="s">
        <v>106</v>
      </c>
      <c r="C54" s="178"/>
      <c r="D54" s="48" t="s">
        <v>45</v>
      </c>
      <c r="E54" s="81" t="str">
        <f>IF(D54="SI","Complete la sección 3.2.2.2 y 3.3.2 del CPAS/ o la sección necesaria del PGAS","Siga con la siguiente pregunta")</f>
        <v>Complete la sección 3.2.2.2 y 3.3.2 del CPAS/ o la sección necesaria del PGAS</v>
      </c>
      <c r="F54" s="83" t="str">
        <f t="shared" si="12"/>
        <v>B</v>
      </c>
      <c r="G54" s="96" t="str">
        <f t="shared" si="13"/>
        <v>SI</v>
      </c>
      <c r="H54" s="74"/>
      <c r="I54" s="74"/>
      <c r="J54" s="74"/>
      <c r="K54" s="74"/>
      <c r="L54" s="75"/>
      <c r="M54" s="87" t="s">
        <v>62</v>
      </c>
      <c r="N54" s="45"/>
      <c r="O54" s="76"/>
      <c r="P54" s="77"/>
      <c r="Q54" s="78"/>
      <c r="R54" s="4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21" customHeight="1">
      <c r="A55" s="38">
        <v>38</v>
      </c>
      <c r="B55" s="177" t="s">
        <v>107</v>
      </c>
      <c r="C55" s="178"/>
      <c r="D55" s="48" t="s">
        <v>45</v>
      </c>
      <c r="E55" s="99" t="str">
        <f>IF(D55="SI","Complete la sección 3.2.5 del CPAS/ o la sección necesaria del PGAS","Pase a la siguiente pregunta")</f>
        <v>Complete la sección 3.2.5 del CPAS/ o la sección necesaria del PGAS</v>
      </c>
      <c r="F55" s="83" t="str">
        <f t="shared" si="12"/>
        <v>B</v>
      </c>
      <c r="G55" s="96"/>
      <c r="H55" s="74"/>
      <c r="I55" s="74"/>
      <c r="J55" s="74"/>
      <c r="K55" s="74"/>
      <c r="L55" s="75"/>
      <c r="M55" s="79" t="s">
        <v>62</v>
      </c>
      <c r="N55" s="45"/>
      <c r="O55" s="76"/>
      <c r="P55" s="77"/>
      <c r="Q55" s="78"/>
      <c r="R55" s="4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40.5" customHeight="1">
      <c r="A56" s="38">
        <v>39</v>
      </c>
      <c r="B56" s="177" t="s">
        <v>108</v>
      </c>
      <c r="C56" s="178"/>
      <c r="D56" s="48" t="s">
        <v>48</v>
      </c>
      <c r="E56" s="81" t="str">
        <f>IF(D56="SI","Complete la sección 3.3.1 y 3.3.8.1 del CPAS/ o la sección necesaria del PGAS","Pase a la siguiente pregunta")</f>
        <v>Pase a la siguiente pregunta</v>
      </c>
      <c r="F56" s="83" t="str">
        <f t="shared" si="12"/>
        <v>C</v>
      </c>
      <c r="G56" s="96" t="str">
        <f t="shared" ref="G56:G57" si="14">+D56</f>
        <v>NO</v>
      </c>
      <c r="H56" s="74"/>
      <c r="I56" s="74"/>
      <c r="J56" s="74"/>
      <c r="K56" s="74"/>
      <c r="L56" s="75"/>
      <c r="M56" s="79" t="s">
        <v>62</v>
      </c>
      <c r="N56" s="45"/>
      <c r="O56" s="76"/>
      <c r="P56" s="77"/>
      <c r="Q56" s="78"/>
      <c r="R56" s="4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21.75" customHeight="1">
      <c r="A57" s="38">
        <v>40</v>
      </c>
      <c r="B57" s="177" t="s">
        <v>109</v>
      </c>
      <c r="C57" s="178"/>
      <c r="D57" s="48" t="s">
        <v>48</v>
      </c>
      <c r="E57" s="81" t="str">
        <f>IF(D57="SI","Complete la sección 3.2. 6 del CPAS/ o la sección necesaria del PGAS","Siga con la SAS 4")</f>
        <v>Siga con la SAS 4</v>
      </c>
      <c r="F57" s="83" t="str">
        <f t="shared" si="12"/>
        <v>C</v>
      </c>
      <c r="G57" s="96" t="str">
        <f t="shared" si="14"/>
        <v>NO</v>
      </c>
      <c r="H57" s="74"/>
      <c r="I57" s="74"/>
      <c r="J57" s="74"/>
      <c r="K57" s="74"/>
      <c r="L57" s="75"/>
      <c r="M57" s="79" t="s">
        <v>62</v>
      </c>
      <c r="N57" s="45"/>
      <c r="O57" s="76"/>
      <c r="P57" s="77"/>
      <c r="Q57" s="78"/>
      <c r="R57" s="4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1:33" ht="19.5" customHeight="1">
      <c r="A58" s="60" t="s">
        <v>110</v>
      </c>
      <c r="B58" s="30" t="s">
        <v>111</v>
      </c>
      <c r="C58" s="31" t="s">
        <v>112</v>
      </c>
      <c r="D58" s="94"/>
      <c r="E58" s="63"/>
      <c r="F58" s="64"/>
      <c r="G58" s="73"/>
      <c r="H58" s="74"/>
      <c r="I58" s="74"/>
      <c r="J58" s="74"/>
      <c r="K58" s="74"/>
      <c r="L58" s="75"/>
      <c r="M58" s="65"/>
      <c r="N58" s="45"/>
      <c r="O58" s="76"/>
      <c r="P58" s="77"/>
      <c r="Q58" s="78"/>
      <c r="R58" s="4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30" customHeight="1">
      <c r="A59" s="38">
        <f>+A57+1</f>
        <v>41</v>
      </c>
      <c r="B59" s="177" t="s">
        <v>113</v>
      </c>
      <c r="C59" s="178"/>
      <c r="D59" s="48" t="s">
        <v>45</v>
      </c>
      <c r="E59" s="8" t="str">
        <f>IF(D59="SI","Complete la sección 3.2.2.1 del CPAS/ o la sección necesaria del PGAS","Pase a la siguiente pregunta")</f>
        <v>Complete la sección 3.2.2.1 del CPAS/ o la sección necesaria del PGAS</v>
      </c>
      <c r="F59" s="83" t="str">
        <f t="shared" ref="F59:F65" si="15">IF(D59="SI","B","C")</f>
        <v>B</v>
      </c>
      <c r="G59" s="73"/>
      <c r="H59" s="100" t="str">
        <f t="shared" ref="H59:H69" si="16">+D59</f>
        <v>SI</v>
      </c>
      <c r="I59" s="74"/>
      <c r="J59" s="74"/>
      <c r="K59" s="74"/>
      <c r="L59" s="75"/>
      <c r="M59" s="79" t="s">
        <v>62</v>
      </c>
      <c r="N59" s="45"/>
      <c r="O59" s="76"/>
      <c r="P59" s="77"/>
      <c r="Q59" s="78"/>
      <c r="R59" s="4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28.5" customHeight="1">
      <c r="A60" s="38">
        <f t="shared" ref="A60:A69" si="17">+A59+1</f>
        <v>42</v>
      </c>
      <c r="B60" s="177" t="s">
        <v>114</v>
      </c>
      <c r="C60" s="178"/>
      <c r="D60" s="48" t="s">
        <v>48</v>
      </c>
      <c r="E60" s="81" t="str">
        <f t="shared" ref="E60:E61" si="18">IF(D60="SI","Lleve a cabo una debida diligencia en materia de derechos humanos y cumpla con los § 9 a 16 de la SAS 4","Pase a la siguiente pregunta")</f>
        <v>Pase a la siguiente pregunta</v>
      </c>
      <c r="F60" s="83" t="str">
        <f t="shared" si="15"/>
        <v>C</v>
      </c>
      <c r="G60" s="73"/>
      <c r="H60" s="100" t="str">
        <f t="shared" si="16"/>
        <v>NO</v>
      </c>
      <c r="I60" s="74"/>
      <c r="J60" s="74"/>
      <c r="K60" s="74"/>
      <c r="L60" s="75"/>
      <c r="M60" s="79" t="s">
        <v>62</v>
      </c>
      <c r="N60" s="45"/>
      <c r="O60" s="76"/>
      <c r="P60" s="77"/>
      <c r="Q60" s="78"/>
      <c r="R60" s="4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ht="54.75" customHeight="1">
      <c r="A61" s="38">
        <f t="shared" si="17"/>
        <v>43</v>
      </c>
      <c r="B61" s="177" t="s">
        <v>115</v>
      </c>
      <c r="C61" s="178"/>
      <c r="D61" s="48" t="s">
        <v>45</v>
      </c>
      <c r="E61" s="81" t="str">
        <f t="shared" si="18"/>
        <v>Lleve a cabo una debida diligencia en materia de derechos humanos y cumpla con los § 9 a 16 de la SAS 4</v>
      </c>
      <c r="F61" s="83" t="str">
        <f t="shared" si="15"/>
        <v>B</v>
      </c>
      <c r="G61" s="73"/>
      <c r="H61" s="100" t="str">
        <f t="shared" si="16"/>
        <v>SI</v>
      </c>
      <c r="I61" s="100" t="str">
        <f>+D61</f>
        <v>SI</v>
      </c>
      <c r="J61" s="74"/>
      <c r="K61" s="74"/>
      <c r="L61" s="75"/>
      <c r="M61" s="87" t="s">
        <v>62</v>
      </c>
      <c r="N61" s="45"/>
      <c r="O61" s="76"/>
      <c r="P61" s="77"/>
      <c r="Q61" s="78"/>
      <c r="R61" s="4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30.75" customHeight="1">
      <c r="A62" s="38">
        <f t="shared" si="17"/>
        <v>44</v>
      </c>
      <c r="B62" s="177" t="s">
        <v>116</v>
      </c>
      <c r="C62" s="178"/>
      <c r="D62" s="48" t="s">
        <v>45</v>
      </c>
      <c r="E62" s="81" t="str">
        <f>IF(D62="SI","Cumpla con los § 7 - 8 de la SAS 4. (Protocolos relativos a las enfermedades transmisibles + Capacitación sobre violencia sexual y de género)","Pase a la siguiente pregunta")</f>
        <v>Cumpla con los § 7 - 8 de la SAS 4. (Protocolos relativos a las enfermedades transmisibles + Capacitación sobre violencia sexual y de género)</v>
      </c>
      <c r="F62" s="83" t="str">
        <f t="shared" si="15"/>
        <v>B</v>
      </c>
      <c r="G62" s="73"/>
      <c r="H62" s="100" t="str">
        <f t="shared" si="16"/>
        <v>SI</v>
      </c>
      <c r="I62" s="74"/>
      <c r="J62" s="74"/>
      <c r="K62" s="74"/>
      <c r="L62" s="75"/>
      <c r="M62" s="79" t="s">
        <v>62</v>
      </c>
      <c r="N62" s="45"/>
      <c r="O62" s="76"/>
      <c r="P62" s="77"/>
      <c r="Q62" s="78"/>
      <c r="R62" s="4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21.75" customHeight="1">
      <c r="A63" s="38">
        <f t="shared" si="17"/>
        <v>45</v>
      </c>
      <c r="B63" s="177" t="s">
        <v>117</v>
      </c>
      <c r="C63" s="178"/>
      <c r="D63" s="48" t="s">
        <v>48</v>
      </c>
      <c r="E63" s="81" t="str">
        <f>IF(D63="SI","Complete la sección 3.2.2.1 del CPAS/ o la sección necesaria del PGAS","Pase a la siguiente pregunta")</f>
        <v>Pase a la siguiente pregunta</v>
      </c>
      <c r="F63" s="83" t="str">
        <f t="shared" si="15"/>
        <v>C</v>
      </c>
      <c r="G63" s="73"/>
      <c r="H63" s="100" t="str">
        <f t="shared" si="16"/>
        <v>NO</v>
      </c>
      <c r="I63" s="74"/>
      <c r="J63" s="74"/>
      <c r="K63" s="74"/>
      <c r="L63" s="75"/>
      <c r="M63" s="79" t="s">
        <v>62</v>
      </c>
      <c r="N63" s="45"/>
      <c r="O63" s="76"/>
      <c r="P63" s="77"/>
      <c r="Q63" s="78"/>
      <c r="R63" s="4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1:33" ht="21.75" customHeight="1">
      <c r="A64" s="38">
        <f t="shared" si="17"/>
        <v>46</v>
      </c>
      <c r="B64" s="177" t="s">
        <v>118</v>
      </c>
      <c r="C64" s="178"/>
      <c r="D64" s="48" t="s">
        <v>48</v>
      </c>
      <c r="E64" s="81" t="str">
        <f>IF(D64="SI","Complete la sección 3.2.2.2 del CPAS/ o la sección necesaria del PGAS","Pase a la siguiente pregunta")</f>
        <v>Pase a la siguiente pregunta</v>
      </c>
      <c r="F64" s="83" t="str">
        <f t="shared" si="15"/>
        <v>C</v>
      </c>
      <c r="G64" s="73"/>
      <c r="H64" s="100" t="str">
        <f t="shared" si="16"/>
        <v>NO</v>
      </c>
      <c r="I64" s="74"/>
      <c r="J64" s="74"/>
      <c r="K64" s="74"/>
      <c r="L64" s="75"/>
      <c r="M64" s="79" t="s">
        <v>62</v>
      </c>
      <c r="N64" s="45"/>
      <c r="O64" s="76"/>
      <c r="P64" s="77"/>
      <c r="Q64" s="78"/>
      <c r="R64" s="4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1:33" ht="28.5" customHeight="1">
      <c r="A65" s="38">
        <f t="shared" si="17"/>
        <v>47</v>
      </c>
      <c r="B65" s="177" t="s">
        <v>119</v>
      </c>
      <c r="C65" s="178"/>
      <c r="D65" s="48" t="s">
        <v>48</v>
      </c>
      <c r="E65" s="81" t="str">
        <f>IF(D65="SI","Cumpla con los apartados 17 a 19 de la SAS 4. Complete la sección 3.2.2.1 del CPAS","Pase a la siguiente pregunta")</f>
        <v>Pase a la siguiente pregunta</v>
      </c>
      <c r="F65" s="83" t="str">
        <f t="shared" si="15"/>
        <v>C</v>
      </c>
      <c r="G65" s="73"/>
      <c r="H65" s="100" t="str">
        <f t="shared" si="16"/>
        <v>NO</v>
      </c>
      <c r="I65" s="74"/>
      <c r="J65" s="74"/>
      <c r="K65" s="74"/>
      <c r="L65" s="75"/>
      <c r="M65" s="79" t="s">
        <v>62</v>
      </c>
      <c r="N65" s="45"/>
      <c r="O65" s="76"/>
      <c r="P65" s="77"/>
      <c r="Q65" s="78"/>
      <c r="R65" s="4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30.75" customHeight="1">
      <c r="A66" s="38">
        <f t="shared" si="17"/>
        <v>48</v>
      </c>
      <c r="B66" s="177" t="s">
        <v>120</v>
      </c>
      <c r="C66" s="178"/>
      <c r="D66" s="48" t="s">
        <v>45</v>
      </c>
      <c r="E66" s="81" t="str">
        <f>IF(D66="SI","Cumpla con los § 9 a 12 de la SAS 4 y la SAS 9 § 22. Complete 3.1.2 del CPAS","Pase a la siguiente pregunta")</f>
        <v>Cumpla con los § 9 a 12 de la SAS 4 y la SAS 9 § 22. Complete 3.1.2 del CPAS</v>
      </c>
      <c r="F66" s="83" t="str">
        <f>IF(D66="SI","B+","C")</f>
        <v>B+</v>
      </c>
      <c r="G66" s="73"/>
      <c r="H66" s="100" t="str">
        <f t="shared" si="16"/>
        <v>SI</v>
      </c>
      <c r="I66" s="74"/>
      <c r="J66" s="74"/>
      <c r="K66" s="74"/>
      <c r="L66" s="75"/>
      <c r="M66" s="87" t="s">
        <v>62</v>
      </c>
      <c r="N66" s="45"/>
      <c r="O66" s="76" t="str">
        <f>IF(D66="YES","SAS9","NA")</f>
        <v>NA</v>
      </c>
      <c r="P66" s="77"/>
      <c r="Q66" s="78"/>
      <c r="R66" s="4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27.75" customHeight="1">
      <c r="A67" s="38">
        <f t="shared" si="17"/>
        <v>49</v>
      </c>
      <c r="B67" s="177" t="s">
        <v>121</v>
      </c>
      <c r="C67" s="178"/>
      <c r="D67" s="48" t="s">
        <v>48</v>
      </c>
      <c r="E67" s="81" t="str">
        <f>IF(D67="SI","Cumpla con los § 25 a 28 de la SAS 4 - Adoptar un Protocolo de Participación Infantil","Pase a la siguiente pregunta")</f>
        <v>Pase a la siguiente pregunta</v>
      </c>
      <c r="F67" s="83" t="str">
        <f>IF(D67="SI","B","C")</f>
        <v>C</v>
      </c>
      <c r="G67" s="73"/>
      <c r="H67" s="100" t="str">
        <f t="shared" si="16"/>
        <v>NO</v>
      </c>
      <c r="I67" s="74"/>
      <c r="J67" s="74"/>
      <c r="K67" s="74"/>
      <c r="L67" s="75"/>
      <c r="M67" s="79" t="s">
        <v>62</v>
      </c>
      <c r="N67" s="45"/>
      <c r="O67" s="76"/>
      <c r="P67" s="77"/>
      <c r="Q67" s="78"/>
      <c r="R67" s="4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1:33" ht="42" customHeight="1">
      <c r="A68" s="38">
        <f t="shared" si="17"/>
        <v>50</v>
      </c>
      <c r="B68" s="177" t="s">
        <v>122</v>
      </c>
      <c r="C68" s="178"/>
      <c r="D68" s="48" t="s">
        <v>45</v>
      </c>
      <c r="E68" s="81" t="str">
        <f>IF(D68="SI","Cumpla con los § 29 a 31 de la SAS 4- Obtener consentimiento previo y autorizaciones de uso de imágen","Pase a la siguiente pregunta")</f>
        <v>Cumpla con los § 29 a 31 de la SAS 4- Obtener consentimiento previo y autorizaciones de uso de imágen</v>
      </c>
      <c r="F68" s="83" t="str">
        <f>IF(D68="SI","C","C")</f>
        <v>C</v>
      </c>
      <c r="G68" s="73"/>
      <c r="H68" s="100" t="str">
        <f t="shared" si="16"/>
        <v>SI</v>
      </c>
      <c r="I68" s="74"/>
      <c r="J68" s="74"/>
      <c r="K68" s="74"/>
      <c r="L68" s="75"/>
      <c r="M68" s="79" t="s">
        <v>62</v>
      </c>
      <c r="N68" s="45"/>
      <c r="O68" s="76"/>
      <c r="P68" s="77"/>
      <c r="Q68" s="78"/>
      <c r="R68" s="4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1:33" ht="69.75" customHeight="1">
      <c r="A69" s="38">
        <f t="shared" si="17"/>
        <v>51</v>
      </c>
      <c r="B69" s="177" t="s">
        <v>123</v>
      </c>
      <c r="C69" s="178"/>
      <c r="D69" s="48" t="s">
        <v>48</v>
      </c>
      <c r="E69" s="81" t="str">
        <f>IF(D69="SI","Cumpla con los § 21 a 24 de la SAS 4. (Medidas de Preparación para Emergencias)","Siga con la SAS 5")</f>
        <v>Siga con la SAS 5</v>
      </c>
      <c r="F69" s="83" t="str">
        <f>IF(D69="SI","B","C")</f>
        <v>C</v>
      </c>
      <c r="G69" s="73"/>
      <c r="H69" s="100" t="str">
        <f t="shared" si="16"/>
        <v>NO</v>
      </c>
      <c r="I69" s="74"/>
      <c r="J69" s="74"/>
      <c r="K69" s="74"/>
      <c r="L69" s="75"/>
      <c r="M69" s="79" t="s">
        <v>62</v>
      </c>
      <c r="N69" s="45"/>
      <c r="O69" s="76"/>
      <c r="P69" s="77"/>
      <c r="Q69" s="78"/>
      <c r="R69" s="4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34.5" customHeight="1">
      <c r="A70" s="60" t="s">
        <v>124</v>
      </c>
      <c r="B70" s="30" t="s">
        <v>125</v>
      </c>
      <c r="C70" s="61" t="s">
        <v>126</v>
      </c>
      <c r="D70" s="94"/>
      <c r="E70" s="63"/>
      <c r="F70" s="64"/>
      <c r="G70" s="73"/>
      <c r="H70" s="74"/>
      <c r="I70" s="74"/>
      <c r="J70" s="74"/>
      <c r="K70" s="74"/>
      <c r="L70" s="75"/>
      <c r="M70" s="65"/>
      <c r="N70" s="45"/>
      <c r="O70" s="76"/>
      <c r="P70" s="77"/>
      <c r="Q70" s="78"/>
      <c r="R70" s="4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28.5" customHeight="1">
      <c r="A71" s="38">
        <f>+A69+1</f>
        <v>52</v>
      </c>
      <c r="B71" s="190" t="s">
        <v>127</v>
      </c>
      <c r="C71" s="176"/>
      <c r="D71" s="48" t="s">
        <v>48</v>
      </c>
      <c r="E71" s="81" t="str">
        <f>IF(D71="SI","Se activa la SAS 5. Elaborar un Marco de Trabajo del Proceso","Pase a la pregunta 55")</f>
        <v>Pase a la pregunta 55</v>
      </c>
      <c r="F71" s="83" t="str">
        <f>IF(D71="SI","B+","C")</f>
        <v>C</v>
      </c>
      <c r="G71" s="73"/>
      <c r="H71" s="74"/>
      <c r="I71" s="100" t="str">
        <f t="shared" ref="I71:I73" si="19">+D71</f>
        <v>NO</v>
      </c>
      <c r="J71" s="74"/>
      <c r="K71" s="74"/>
      <c r="L71" s="75"/>
      <c r="M71" s="87" t="s">
        <v>62</v>
      </c>
      <c r="N71" s="45"/>
      <c r="O71" s="76"/>
      <c r="P71" s="77"/>
      <c r="Q71" s="78"/>
      <c r="R71" s="4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33" ht="21.75" customHeight="1">
      <c r="A72" s="38">
        <f t="shared" ref="A72:A80" si="20">+A71+1</f>
        <v>53</v>
      </c>
      <c r="B72" s="191" t="s">
        <v>128</v>
      </c>
      <c r="C72" s="178"/>
      <c r="D72" s="48" t="s">
        <v>45</v>
      </c>
      <c r="E72" s="101" t="str">
        <f>IF(D72="SI","Pase a la siguiente pregunta","DETÉNGASE de acuerdo con la Lista de Exclusión § 8 y la SAS 5 § 13 y 14")</f>
        <v>Pase a la siguiente pregunta</v>
      </c>
      <c r="F72" s="83" t="str">
        <f>IF(D72="SI","B+","A")</f>
        <v>B+</v>
      </c>
      <c r="G72" s="73"/>
      <c r="H72" s="74"/>
      <c r="I72" s="100" t="str">
        <f t="shared" si="19"/>
        <v>SI</v>
      </c>
      <c r="J72" s="74"/>
      <c r="K72" s="74"/>
      <c r="L72" s="75"/>
      <c r="M72" s="87" t="s">
        <v>62</v>
      </c>
      <c r="N72" s="45"/>
      <c r="O72" s="76"/>
      <c r="P72" s="77"/>
      <c r="Q72" s="78"/>
      <c r="R72" s="4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33" ht="30.75" customHeight="1">
      <c r="A73" s="38">
        <f t="shared" si="20"/>
        <v>54</v>
      </c>
      <c r="B73" s="191" t="s">
        <v>129</v>
      </c>
      <c r="C73" s="178"/>
      <c r="D73" s="48" t="s">
        <v>48</v>
      </c>
      <c r="E73" s="101" t="str">
        <f>IF(D73="SI","Cumpla con la SAS 5 a menos que las restricciones hayan sido adoptadas de manera voluntaria (SAS 5 § 15 a 17)","Pase a la pregunta 57")</f>
        <v>Pase a la pregunta 57</v>
      </c>
      <c r="F73" s="83" t="str">
        <f>IF(D73="SI","B+","C")</f>
        <v>C</v>
      </c>
      <c r="G73" s="73"/>
      <c r="H73" s="74"/>
      <c r="I73" s="100" t="str">
        <f t="shared" si="19"/>
        <v>NO</v>
      </c>
      <c r="J73" s="74"/>
      <c r="K73" s="74"/>
      <c r="L73" s="75"/>
      <c r="M73" s="87" t="s">
        <v>62</v>
      </c>
      <c r="N73" s="45"/>
      <c r="O73" s="76"/>
      <c r="P73" s="77"/>
      <c r="Q73" s="78"/>
      <c r="R73" s="4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33" customHeight="1">
      <c r="A74" s="38">
        <f t="shared" si="20"/>
        <v>55</v>
      </c>
      <c r="B74" s="191" t="s">
        <v>130</v>
      </c>
      <c r="C74" s="178"/>
      <c r="D74" s="48" t="s">
        <v>48</v>
      </c>
      <c r="E74" s="81" t="str">
        <f>IF(D74="SI","La SAS 5 no aplica: verificar las condiciones establecidas en la SAS 5 § 15 a 17","Aseguré un proceso para obtener el CLPI de las comunidades afectadas")</f>
        <v>Aseguré un proceso para obtener el CLPI de las comunidades afectadas</v>
      </c>
      <c r="F74" s="83" t="str">
        <f>IF(D74="SI","C","B+")</f>
        <v>B+</v>
      </c>
      <c r="G74" s="73"/>
      <c r="H74" s="74"/>
      <c r="I74" s="100"/>
      <c r="J74" s="74"/>
      <c r="K74" s="74"/>
      <c r="L74" s="75"/>
      <c r="M74" s="87" t="s">
        <v>62</v>
      </c>
      <c r="N74" s="45"/>
      <c r="O74" s="76"/>
      <c r="P74" s="77"/>
      <c r="Q74" s="78"/>
      <c r="R74" s="102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51" customHeight="1">
      <c r="A75" s="38">
        <f t="shared" si="20"/>
        <v>56</v>
      </c>
      <c r="B75" s="191" t="s">
        <v>131</v>
      </c>
      <c r="C75" s="178"/>
      <c r="D75" s="48" t="s">
        <v>45</v>
      </c>
      <c r="E75" s="81" t="str">
        <f>IF(D75="SI","Cumplir con las SAS5 o demostrar que las restricciones han sido adoptadas de forma voluntaria por la comunidad afectada y  verificar que el personal (guardaparques y personal de ONG) está capacitado para resolución de conflictos/imponer regulaciones","Pase a la siguiente pregunta")</f>
        <v>Cumplir con las SAS5 o demostrar que las restricciones han sido adoptadas de forma voluntaria por la comunidad afectada y  verificar que el personal (guardaparques y personal de ONG) está capacitado para resolución de conflictos/imponer regulaciones</v>
      </c>
      <c r="F75" s="83" t="str">
        <f t="shared" ref="F75:F79" si="21">IF(D75="SI","B+","C")</f>
        <v>B+</v>
      </c>
      <c r="G75" s="73"/>
      <c r="H75" s="100" t="str">
        <f>+D75</f>
        <v>SI</v>
      </c>
      <c r="I75" s="100" t="str">
        <f t="shared" ref="I75:I80" si="22">+D75</f>
        <v>SI</v>
      </c>
      <c r="J75" s="74"/>
      <c r="K75" s="74"/>
      <c r="L75" s="75"/>
      <c r="M75" s="87" t="s">
        <v>62</v>
      </c>
      <c r="N75" s="45"/>
      <c r="O75" s="76"/>
      <c r="P75" s="77"/>
      <c r="Q75" s="78"/>
      <c r="R75" s="4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33" ht="21.75" customHeight="1">
      <c r="A76" s="38">
        <f t="shared" si="20"/>
        <v>57</v>
      </c>
      <c r="B76" s="177" t="s">
        <v>132</v>
      </c>
      <c r="C76" s="178"/>
      <c r="D76" s="48" t="s">
        <v>48</v>
      </c>
      <c r="E76" s="81" t="str">
        <f>IF(D76="SI","Cumpla con la SAS 5","Pase a la siguiente pregunta")</f>
        <v>Pase a la siguiente pregunta</v>
      </c>
      <c r="F76" s="83" t="str">
        <f t="shared" si="21"/>
        <v>C</v>
      </c>
      <c r="G76" s="73"/>
      <c r="H76" s="74"/>
      <c r="I76" s="100" t="str">
        <f t="shared" si="22"/>
        <v>NO</v>
      </c>
      <c r="J76" s="74"/>
      <c r="K76" s="74"/>
      <c r="L76" s="75"/>
      <c r="M76" s="87" t="s">
        <v>62</v>
      </c>
      <c r="N76" s="45"/>
      <c r="O76" s="76"/>
      <c r="P76" s="77"/>
      <c r="Q76" s="78"/>
      <c r="R76" s="4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ht="27" customHeight="1">
      <c r="A77" s="38">
        <f t="shared" si="20"/>
        <v>58</v>
      </c>
      <c r="B77" s="191" t="s">
        <v>133</v>
      </c>
      <c r="C77" s="178"/>
      <c r="D77" s="48" t="s">
        <v>48</v>
      </c>
      <c r="E77" s="81" t="str">
        <f>IF(D77="SI","Cumpla con la SAS 5, a menos que las restricciones se adopten voluntariamente (§ 15 a 17) y la SAS 8","Pase a la siguiente pregunta")</f>
        <v>Pase a la siguiente pregunta</v>
      </c>
      <c r="F77" s="83" t="str">
        <f t="shared" si="21"/>
        <v>C</v>
      </c>
      <c r="G77" s="73"/>
      <c r="H77" s="74"/>
      <c r="I77" s="100" t="str">
        <f t="shared" si="22"/>
        <v>NO</v>
      </c>
      <c r="J77" s="74"/>
      <c r="K77" s="74"/>
      <c r="L77" s="100" t="str">
        <f>+D77</f>
        <v>NO</v>
      </c>
      <c r="M77" s="87" t="s">
        <v>62</v>
      </c>
      <c r="N77" s="45"/>
      <c r="O77" s="76" t="str">
        <f>IF(D77="YES","SAS8","NA")</f>
        <v>NA</v>
      </c>
      <c r="P77" s="77"/>
      <c r="Q77" s="78"/>
      <c r="R77" s="4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27.75" customHeight="1">
      <c r="A78" s="38">
        <f t="shared" si="20"/>
        <v>59</v>
      </c>
      <c r="B78" s="191" t="s">
        <v>134</v>
      </c>
      <c r="C78" s="178"/>
      <c r="D78" s="48" t="s">
        <v>45</v>
      </c>
      <c r="E78" s="81" t="str">
        <f>IF(D78="SI","Cumpla con la SAS 5","Pase a la siguiente pregunta")</f>
        <v>Cumpla con la SAS 5</v>
      </c>
      <c r="F78" s="83" t="str">
        <f t="shared" si="21"/>
        <v>B+</v>
      </c>
      <c r="G78" s="73"/>
      <c r="H78" s="74"/>
      <c r="I78" s="100" t="str">
        <f t="shared" si="22"/>
        <v>SI</v>
      </c>
      <c r="J78" s="74"/>
      <c r="K78" s="74"/>
      <c r="L78" s="75"/>
      <c r="M78" s="87" t="s">
        <v>62</v>
      </c>
      <c r="N78" s="45"/>
      <c r="O78" s="76"/>
      <c r="P78" s="77"/>
      <c r="Q78" s="78"/>
      <c r="R78" s="4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33" ht="25.5" customHeight="1">
      <c r="A79" s="38">
        <f t="shared" si="20"/>
        <v>60</v>
      </c>
      <c r="B79" s="191" t="s">
        <v>135</v>
      </c>
      <c r="C79" s="178"/>
      <c r="D79" s="48" t="s">
        <v>48</v>
      </c>
      <c r="E79" s="103" t="str">
        <f>IF(D79="SI","Cumpla con la SAS 7, además de la SAS 5. Es posible que tenga que cumplir también con la SAS 8","Pase a la siguiente pregunta")</f>
        <v>Pase a la siguiente pregunta</v>
      </c>
      <c r="F79" s="83" t="str">
        <f t="shared" si="21"/>
        <v>C</v>
      </c>
      <c r="G79" s="73"/>
      <c r="H79" s="74"/>
      <c r="I79" s="100" t="str">
        <f t="shared" si="22"/>
        <v>NO</v>
      </c>
      <c r="J79" s="74"/>
      <c r="K79" s="100" t="str">
        <f>+D79</f>
        <v>NO</v>
      </c>
      <c r="L79" s="75"/>
      <c r="M79" s="87" t="s">
        <v>62</v>
      </c>
      <c r="N79" s="45"/>
      <c r="O79" s="76" t="b">
        <f>IF(D79="YES","SAS7")</f>
        <v>0</v>
      </c>
      <c r="P79" s="77" t="b">
        <f>IF(D79="YES","SAS8")</f>
        <v>0</v>
      </c>
      <c r="Q79" s="78"/>
      <c r="R79" s="4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 ht="30" customHeight="1">
      <c r="A80" s="38">
        <f t="shared" si="20"/>
        <v>61</v>
      </c>
      <c r="B80" s="192" t="s">
        <v>136</v>
      </c>
      <c r="C80" s="193"/>
      <c r="D80" s="48" t="s">
        <v>45</v>
      </c>
      <c r="E80" s="103" t="str">
        <f>IF(D80="SI","No se aplica la SAS 5 (véase la SAS 5 § 19)","Siga con las SAS 6")</f>
        <v>No se aplica la SAS 5 (véase la SAS 5 § 19)</v>
      </c>
      <c r="F80" s="83" t="str">
        <f>IF(D80="SI","C","C")</f>
        <v>C</v>
      </c>
      <c r="G80" s="73"/>
      <c r="H80" s="74"/>
      <c r="I80" s="100" t="str">
        <f t="shared" si="22"/>
        <v>SI</v>
      </c>
      <c r="J80" s="74"/>
      <c r="K80" s="100"/>
      <c r="L80" s="75"/>
      <c r="M80" s="87" t="s">
        <v>62</v>
      </c>
      <c r="N80" s="45"/>
      <c r="O80" s="76"/>
      <c r="P80" s="77"/>
      <c r="Q80" s="78"/>
      <c r="R80" s="4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30.75" customHeight="1">
      <c r="A81" s="60" t="s">
        <v>137</v>
      </c>
      <c r="B81" s="30" t="s">
        <v>138</v>
      </c>
      <c r="C81" s="104" t="s">
        <v>139</v>
      </c>
      <c r="D81" s="94"/>
      <c r="E81" s="63"/>
      <c r="F81" s="64"/>
      <c r="G81" s="73"/>
      <c r="H81" s="74"/>
      <c r="I81" s="74"/>
      <c r="J81" s="74"/>
      <c r="K81" s="74"/>
      <c r="L81" s="75"/>
      <c r="M81" s="65"/>
      <c r="N81" s="45"/>
      <c r="O81" s="76"/>
      <c r="P81" s="77"/>
      <c r="Q81" s="78"/>
      <c r="R81" s="4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ht="36" customHeight="1">
      <c r="A82" s="38">
        <f>+A80+1</f>
        <v>62</v>
      </c>
      <c r="B82" s="194" t="s">
        <v>140</v>
      </c>
      <c r="C82" s="195"/>
      <c r="D82" s="48" t="s">
        <v>45</v>
      </c>
      <c r="E82" s="8" t="str">
        <f>IF(D82="SI","Consulte la SAS 6 y responda a las siguientes preguntas","Pase a la siguiente pregunta")</f>
        <v>Consulte la SAS 6 y responda a las siguientes preguntas</v>
      </c>
      <c r="F82" s="83" t="str">
        <f t="shared" ref="F82:F85" si="23">IF(D82="SI","B","C")</f>
        <v>B</v>
      </c>
      <c r="G82" s="73"/>
      <c r="H82" s="74"/>
      <c r="I82" s="74"/>
      <c r="J82" s="100" t="str">
        <f t="shared" ref="J82:J99" si="24">+D82</f>
        <v>SI</v>
      </c>
      <c r="K82" s="74"/>
      <c r="L82" s="75"/>
      <c r="M82" s="87" t="s">
        <v>62</v>
      </c>
      <c r="N82" s="45"/>
      <c r="O82" s="76"/>
      <c r="P82" s="77"/>
      <c r="Q82" s="78"/>
      <c r="R82" s="4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ht="21.75" customHeight="1">
      <c r="A83" s="38">
        <f t="shared" ref="A83:A86" si="25">+A82+1</f>
        <v>63</v>
      </c>
      <c r="B83" s="196" t="s">
        <v>141</v>
      </c>
      <c r="C83" s="197"/>
      <c r="D83" s="48" t="s">
        <v>48</v>
      </c>
      <c r="E83" s="8" t="str">
        <f>IF(D83="SI","Cumpla con la SAS 6 § 11 a 19","Pase a la siguiente pregunta")</f>
        <v>Pase a la siguiente pregunta</v>
      </c>
      <c r="F83" s="83" t="str">
        <f t="shared" si="23"/>
        <v>C</v>
      </c>
      <c r="G83" s="73"/>
      <c r="H83" s="74"/>
      <c r="I83" s="74"/>
      <c r="J83" s="100" t="str">
        <f t="shared" si="24"/>
        <v>NO</v>
      </c>
      <c r="K83" s="74"/>
      <c r="L83" s="75"/>
      <c r="M83" s="87" t="s">
        <v>62</v>
      </c>
      <c r="N83" s="45"/>
      <c r="O83" s="76"/>
      <c r="P83" s="77"/>
      <c r="Q83" s="78"/>
      <c r="R83" s="4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ht="36" customHeight="1">
      <c r="A84" s="38">
        <f t="shared" si="25"/>
        <v>64</v>
      </c>
      <c r="B84" s="177" t="s">
        <v>142</v>
      </c>
      <c r="C84" s="178"/>
      <c r="D84" s="48" t="s">
        <v>48</v>
      </c>
      <c r="E84" s="8" t="str">
        <f>IF(D84="SI","Cumpla con la SAS 6 § 14","Pase a la siguiente pregunta")</f>
        <v>Pase a la siguiente pregunta</v>
      </c>
      <c r="F84" s="83" t="str">
        <f t="shared" si="23"/>
        <v>C</v>
      </c>
      <c r="G84" s="73"/>
      <c r="H84" s="74"/>
      <c r="I84" s="74"/>
      <c r="J84" s="100" t="str">
        <f t="shared" si="24"/>
        <v>NO</v>
      </c>
      <c r="K84" s="74"/>
      <c r="L84" s="75"/>
      <c r="M84" s="79" t="s">
        <v>62</v>
      </c>
      <c r="N84" s="45"/>
      <c r="O84" s="76"/>
      <c r="P84" s="77"/>
      <c r="Q84" s="78"/>
      <c r="R84" s="4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ht="36.75" customHeight="1">
      <c r="A85" s="38">
        <f t="shared" si="25"/>
        <v>65</v>
      </c>
      <c r="B85" s="177" t="s">
        <v>143</v>
      </c>
      <c r="C85" s="178"/>
      <c r="D85" s="48" t="s">
        <v>45</v>
      </c>
      <c r="E85" s="8" t="str">
        <f>IF(D85="SI","Cumpla con la SAS 6 § 33 a 38","Pase a la siguiente pregunta")</f>
        <v>Cumpla con la SAS 6 § 33 a 38</v>
      </c>
      <c r="F85" s="83" t="str">
        <f t="shared" si="23"/>
        <v>B</v>
      </c>
      <c r="G85" s="73"/>
      <c r="H85" s="74"/>
      <c r="I85" s="74"/>
      <c r="J85" s="100" t="str">
        <f t="shared" si="24"/>
        <v>SI</v>
      </c>
      <c r="K85" s="74"/>
      <c r="L85" s="75"/>
      <c r="M85" s="79" t="s">
        <v>62</v>
      </c>
      <c r="N85" s="45"/>
      <c r="O85" s="76"/>
      <c r="P85" s="77"/>
      <c r="Q85" s="78"/>
      <c r="R85" s="4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ht="34.5" customHeight="1">
      <c r="A86" s="38">
        <f t="shared" si="25"/>
        <v>66</v>
      </c>
      <c r="B86" s="177" t="s">
        <v>144</v>
      </c>
      <c r="C86" s="178"/>
      <c r="D86" s="48" t="s">
        <v>48</v>
      </c>
      <c r="E86" s="8" t="str">
        <f>IF(D86="SI","Responda a las siguientes preguntas","Vaya a la pregunta 68")</f>
        <v>Vaya a la pregunta 68</v>
      </c>
      <c r="F86" s="83" t="str">
        <f>IF(D86="SI","C","C")</f>
        <v>C</v>
      </c>
      <c r="G86" s="73"/>
      <c r="H86" s="74"/>
      <c r="I86" s="74"/>
      <c r="J86" s="100" t="str">
        <f t="shared" si="24"/>
        <v>NO</v>
      </c>
      <c r="K86" s="74"/>
      <c r="L86" s="75"/>
      <c r="M86" s="105"/>
      <c r="N86" s="45"/>
      <c r="O86" s="76"/>
      <c r="P86" s="77"/>
      <c r="Q86" s="78"/>
      <c r="R86" s="4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30" customHeight="1">
      <c r="A87" s="106" t="s">
        <v>145</v>
      </c>
      <c r="B87" s="198" t="s">
        <v>146</v>
      </c>
      <c r="C87" s="178"/>
      <c r="D87" s="48" t="s">
        <v>45</v>
      </c>
      <c r="E87" s="101" t="str">
        <f t="shared" ref="E87:E89" si="26">IF(D87="SI","Cumpla con la SAS 6 § 39 a 43 (Evaluación de riesgos del sitio y CPAS / o EIAS)", "Pase a la siguiente pregunta")</f>
        <v>Cumpla con la SAS 6 § 39 a 43 (Evaluación de riesgos del sitio y CPAS / o EIAS)</v>
      </c>
      <c r="F87" s="83" t="str">
        <f t="shared" ref="F87:F91" si="27">IF(D87="SI","B","C")</f>
        <v>B</v>
      </c>
      <c r="G87" s="73"/>
      <c r="H87" s="74"/>
      <c r="I87" s="74"/>
      <c r="J87" s="100" t="str">
        <f t="shared" si="24"/>
        <v>SI</v>
      </c>
      <c r="K87" s="74"/>
      <c r="L87" s="75"/>
      <c r="M87" s="79" t="s">
        <v>62</v>
      </c>
      <c r="N87" s="45"/>
      <c r="O87" s="76"/>
      <c r="P87" s="77"/>
      <c r="Q87" s="78"/>
      <c r="R87" s="4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28.5" customHeight="1">
      <c r="A88" s="106" t="s">
        <v>147</v>
      </c>
      <c r="B88" s="198" t="s">
        <v>148</v>
      </c>
      <c r="C88" s="178"/>
      <c r="D88" s="48" t="s">
        <v>45</v>
      </c>
      <c r="E88" s="101" t="str">
        <f t="shared" si="26"/>
        <v>Cumpla con la SAS 6 § 39 a 43 (Evaluación de riesgos del sitio y CPAS / o EIAS)</v>
      </c>
      <c r="F88" s="83" t="str">
        <f t="shared" si="27"/>
        <v>B</v>
      </c>
      <c r="G88" s="73"/>
      <c r="H88" s="74"/>
      <c r="I88" s="74"/>
      <c r="J88" s="100" t="str">
        <f t="shared" si="24"/>
        <v>SI</v>
      </c>
      <c r="K88" s="74"/>
      <c r="L88" s="75"/>
      <c r="M88" s="79" t="s">
        <v>62</v>
      </c>
      <c r="N88" s="45"/>
      <c r="O88" s="76"/>
      <c r="P88" s="77"/>
      <c r="Q88" s="78"/>
      <c r="R88" s="4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ht="25.5" customHeight="1">
      <c r="A89" s="106" t="s">
        <v>149</v>
      </c>
      <c r="B89" s="198" t="s">
        <v>150</v>
      </c>
      <c r="C89" s="178"/>
      <c r="D89" s="48" t="s">
        <v>45</v>
      </c>
      <c r="E89" s="101" t="str">
        <f t="shared" si="26"/>
        <v>Cumpla con la SAS 6 § 39 a 43 (Evaluación de riesgos del sitio y CPAS / o EIAS)</v>
      </c>
      <c r="F89" s="83" t="str">
        <f t="shared" si="27"/>
        <v>B</v>
      </c>
      <c r="G89" s="73"/>
      <c r="H89" s="74"/>
      <c r="I89" s="74"/>
      <c r="J89" s="100" t="str">
        <f t="shared" si="24"/>
        <v>SI</v>
      </c>
      <c r="K89" s="74"/>
      <c r="L89" s="75"/>
      <c r="M89" s="79" t="s">
        <v>62</v>
      </c>
      <c r="N89" s="45"/>
      <c r="O89" s="76"/>
      <c r="P89" s="77"/>
      <c r="Q89" s="78"/>
      <c r="R89" s="4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 ht="21.75" customHeight="1">
      <c r="A90" s="106" t="s">
        <v>151</v>
      </c>
      <c r="B90" s="198" t="s">
        <v>152</v>
      </c>
      <c r="C90" s="178"/>
      <c r="D90" s="48" t="s">
        <v>45</v>
      </c>
      <c r="E90" s="101" t="str">
        <f>IF(D90="SI","Cumpla con la SAS 6 § 33 a 38 y § 39 a 43","Pase a la siguiente pregunta")</f>
        <v>Cumpla con la SAS 6 § 33 a 38 y § 39 a 43</v>
      </c>
      <c r="F90" s="83" t="str">
        <f t="shared" si="27"/>
        <v>B</v>
      </c>
      <c r="G90" s="73"/>
      <c r="H90" s="74"/>
      <c r="I90" s="74"/>
      <c r="J90" s="100" t="str">
        <f t="shared" si="24"/>
        <v>SI</v>
      </c>
      <c r="K90" s="74"/>
      <c r="L90" s="75"/>
      <c r="M90" s="79" t="s">
        <v>62</v>
      </c>
      <c r="N90" s="45"/>
      <c r="O90" s="76"/>
      <c r="P90" s="77"/>
      <c r="Q90" s="78"/>
      <c r="R90" s="4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 ht="33.75" customHeight="1">
      <c r="A91" s="106" t="s">
        <v>153</v>
      </c>
      <c r="B91" s="198" t="s">
        <v>154</v>
      </c>
      <c r="C91" s="178"/>
      <c r="D91" s="48" t="s">
        <v>45</v>
      </c>
      <c r="E91" s="8" t="str">
        <f>IF(D91="SI","Cumpla con la SAS 6 § 16 a 19, además de cumpla con la SAS 3","Pase a la siguiente pregunta")</f>
        <v>Cumpla con la SAS 6 § 16 a 19, además de cumpla con la SAS 3</v>
      </c>
      <c r="F91" s="83" t="str">
        <f t="shared" si="27"/>
        <v>B</v>
      </c>
      <c r="G91" s="96" t="str">
        <f>+D91</f>
        <v>SI</v>
      </c>
      <c r="H91" s="74"/>
      <c r="I91" s="74"/>
      <c r="J91" s="100" t="str">
        <f t="shared" si="24"/>
        <v>SI</v>
      </c>
      <c r="K91" s="74"/>
      <c r="L91" s="75"/>
      <c r="M91" s="79" t="s">
        <v>62</v>
      </c>
      <c r="N91" s="45"/>
      <c r="O91" s="76" t="b">
        <f>IF(D91="YES","SAS3")</f>
        <v>0</v>
      </c>
      <c r="P91" s="77"/>
      <c r="Q91" s="78"/>
      <c r="R91" s="4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 ht="21.75" customHeight="1">
      <c r="A92" s="38">
        <f>+A86+1</f>
        <v>67</v>
      </c>
      <c r="B92" s="177" t="s">
        <v>155</v>
      </c>
      <c r="C92" s="178"/>
      <c r="D92" s="48" t="s">
        <v>48</v>
      </c>
      <c r="E92" s="107" t="str">
        <f>IF(D92="SI","Siga con la siguiente pregunta","El proyecto no es viable (SAS 6 § 13 y 14)")</f>
        <v>El proyecto no es viable (SAS 6 § 13 y 14)</v>
      </c>
      <c r="F92" s="83" t="str">
        <f>IF(D92="SI","C","A")</f>
        <v>A</v>
      </c>
      <c r="G92" s="73"/>
      <c r="H92" s="74"/>
      <c r="I92" s="74"/>
      <c r="J92" s="100" t="str">
        <f t="shared" si="24"/>
        <v>NO</v>
      </c>
      <c r="K92" s="74"/>
      <c r="L92" s="75"/>
      <c r="M92" s="87" t="s">
        <v>62</v>
      </c>
      <c r="N92" s="45"/>
      <c r="O92" s="76"/>
      <c r="P92" s="77"/>
      <c r="Q92" s="78"/>
      <c r="R92" s="4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ht="27.75" customHeight="1">
      <c r="A93" s="38">
        <f t="shared" ref="A93:A99" si="28">+A92+1</f>
        <v>68</v>
      </c>
      <c r="B93" s="177" t="s">
        <v>156</v>
      </c>
      <c r="C93" s="178"/>
      <c r="D93" s="48" t="s">
        <v>48</v>
      </c>
      <c r="E93" s="81" t="str">
        <f>IF(D93="SI","Realice un EIAS, un PGAS (o inclúyalos si ya están elaborados) SAS 6 § 14","Pase a la siguiente pregunta")</f>
        <v>Pase a la siguiente pregunta</v>
      </c>
      <c r="F93" s="83" t="str">
        <f>IF(D93="SI","C","B")</f>
        <v>B</v>
      </c>
      <c r="G93" s="73"/>
      <c r="H93" s="74"/>
      <c r="I93" s="74"/>
      <c r="J93" s="100" t="str">
        <f t="shared" si="24"/>
        <v>NO</v>
      </c>
      <c r="K93" s="74"/>
      <c r="L93" s="75"/>
      <c r="M93" s="87" t="s">
        <v>62</v>
      </c>
      <c r="N93" s="45"/>
      <c r="O93" s="76"/>
      <c r="P93" s="77"/>
      <c r="Q93" s="78"/>
      <c r="R93" s="4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 ht="31.5" customHeight="1">
      <c r="A94" s="38">
        <f t="shared" si="28"/>
        <v>69</v>
      </c>
      <c r="B94" s="177" t="s">
        <v>157</v>
      </c>
      <c r="C94" s="178"/>
      <c r="D94" s="48" t="s">
        <v>45</v>
      </c>
      <c r="E94" s="81" t="str">
        <f>IF(D94="SI","Cumpla con la SAS 6 § 25 a 27, si el proyecto es aprobado debe compartir los permisos necesarios emitidos por las autoridades competentes","Pase a la siguiente pregunta")</f>
        <v>Cumpla con la SAS 6 § 25 a 27, si el proyecto es aprobado debe compartir los permisos necesarios emitidos por las autoridades competentes</v>
      </c>
      <c r="F94" s="83" t="str">
        <f t="shared" ref="F94:F97" si="29">IF(D94="SI","B","C")</f>
        <v>B</v>
      </c>
      <c r="G94" s="73"/>
      <c r="H94" s="74"/>
      <c r="I94" s="74"/>
      <c r="J94" s="100" t="str">
        <f t="shared" si="24"/>
        <v>SI</v>
      </c>
      <c r="K94" s="74"/>
      <c r="L94" s="75"/>
      <c r="M94" s="79" t="s">
        <v>62</v>
      </c>
      <c r="N94" s="45"/>
      <c r="O94" s="76"/>
      <c r="P94" s="77"/>
      <c r="Q94" s="78"/>
      <c r="R94" s="4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ht="30" customHeight="1">
      <c r="A95" s="38">
        <f t="shared" si="28"/>
        <v>70</v>
      </c>
      <c r="B95" s="177" t="s">
        <v>158</v>
      </c>
      <c r="C95" s="178"/>
      <c r="D95" s="48" t="s">
        <v>45</v>
      </c>
      <c r="E95" s="81" t="str">
        <f>IF(D95="SI","Cumpla con la SAS 6 § 39 a 43 (Secciones 3.3.1 a 3.3.8 del CPAS o realizar una EIAS)","Pase a la siguiente pregunta")</f>
        <v>Cumpla con la SAS 6 § 39 a 43 (Secciones 3.3.1 a 3.3.8 del CPAS o realizar una EIAS)</v>
      </c>
      <c r="F95" s="83" t="str">
        <f t="shared" si="29"/>
        <v>B</v>
      </c>
      <c r="G95" s="73"/>
      <c r="H95" s="74"/>
      <c r="I95" s="74"/>
      <c r="J95" s="100" t="str">
        <f t="shared" si="24"/>
        <v>SI</v>
      </c>
      <c r="K95" s="74"/>
      <c r="L95" s="75"/>
      <c r="M95" s="79" t="s">
        <v>62</v>
      </c>
      <c r="N95" s="45"/>
      <c r="O95" s="76"/>
      <c r="P95" s="77"/>
      <c r="Q95" s="78"/>
      <c r="R95" s="4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 ht="27.75" customHeight="1">
      <c r="A96" s="38">
        <f t="shared" si="28"/>
        <v>71</v>
      </c>
      <c r="B96" s="191" t="s">
        <v>159</v>
      </c>
      <c r="C96" s="178"/>
      <c r="D96" s="48" t="s">
        <v>48</v>
      </c>
      <c r="E96" s="81" t="str">
        <f>IF(D96="SI","Cumpla con la SAS 6 § 39 a 43 y la SAS 3 6.2.2 (Sección 3.3.4 del CPAS/ o EIAS/PGAS)","Pase a la siguiente pregunta")</f>
        <v>Pase a la siguiente pregunta</v>
      </c>
      <c r="F96" s="83" t="str">
        <f t="shared" si="29"/>
        <v>C</v>
      </c>
      <c r="G96" s="96" t="str">
        <f>+D96</f>
        <v>NO</v>
      </c>
      <c r="H96" s="74"/>
      <c r="I96" s="74"/>
      <c r="J96" s="100" t="str">
        <f t="shared" si="24"/>
        <v>NO</v>
      </c>
      <c r="K96" s="74"/>
      <c r="L96" s="75"/>
      <c r="M96" s="79" t="s">
        <v>62</v>
      </c>
      <c r="N96" s="45"/>
      <c r="O96" s="76"/>
      <c r="P96" s="77"/>
      <c r="Q96" s="78"/>
      <c r="R96" s="4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ht="30.75" customHeight="1">
      <c r="A97" s="38">
        <f t="shared" si="28"/>
        <v>72</v>
      </c>
      <c r="B97" s="191" t="s">
        <v>160</v>
      </c>
      <c r="C97" s="178"/>
      <c r="D97" s="48" t="s">
        <v>45</v>
      </c>
      <c r="E97" s="81" t="str">
        <f>IF(D97="SI","Cumpla con la SAS 6 § 28 a 32, si el proyecto es aprobado debe compartir los permisos necesarios emitidos por las autoridades competentes","Pase a la siguiente pregunta")</f>
        <v>Cumpla con la SAS 6 § 28 a 32, si el proyecto es aprobado debe compartir los permisos necesarios emitidos por las autoridades competentes</v>
      </c>
      <c r="F97" s="83" t="str">
        <f t="shared" si="29"/>
        <v>B</v>
      </c>
      <c r="G97" s="73"/>
      <c r="H97" s="74"/>
      <c r="I97" s="74"/>
      <c r="J97" s="100" t="str">
        <f t="shared" si="24"/>
        <v>SI</v>
      </c>
      <c r="K97" s="74"/>
      <c r="L97" s="75"/>
      <c r="M97" s="79" t="s">
        <v>62</v>
      </c>
      <c r="N97" s="45"/>
      <c r="O97" s="76"/>
      <c r="P97" s="77"/>
      <c r="Q97" s="78"/>
      <c r="R97" s="4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ht="21.75" customHeight="1">
      <c r="A98" s="38">
        <f t="shared" si="28"/>
        <v>73</v>
      </c>
      <c r="B98" s="191" t="s">
        <v>161</v>
      </c>
      <c r="C98" s="178"/>
      <c r="D98" s="48" t="s">
        <v>45</v>
      </c>
      <c r="E98" s="81" t="str">
        <f>IF(D98="SI","Cumpla con la SAS 6 § 33 a 38","Siga con la SAS 7")</f>
        <v>Cumpla con la SAS 6 § 33 a 38</v>
      </c>
      <c r="F98" s="83" t="str">
        <f>IF(D98="SI","B+","C")</f>
        <v>B+</v>
      </c>
      <c r="G98" s="73"/>
      <c r="H98" s="74"/>
      <c r="I98" s="74"/>
      <c r="J98" s="100" t="str">
        <f t="shared" si="24"/>
        <v>SI</v>
      </c>
      <c r="K98" s="74"/>
      <c r="L98" s="75"/>
      <c r="M98" s="79" t="s">
        <v>62</v>
      </c>
      <c r="N98" s="45"/>
      <c r="O98" s="76"/>
      <c r="P98" s="77"/>
      <c r="Q98" s="78"/>
      <c r="R98" s="4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ht="19.5" hidden="1" customHeight="1">
      <c r="A99" s="38">
        <f t="shared" si="28"/>
        <v>74</v>
      </c>
      <c r="B99" s="191" t="s">
        <v>162</v>
      </c>
      <c r="C99" s="178"/>
      <c r="D99" s="48"/>
      <c r="E99" s="8" t="s">
        <v>163</v>
      </c>
      <c r="F99" s="83" t="s">
        <v>75</v>
      </c>
      <c r="G99" s="73"/>
      <c r="H99" s="74"/>
      <c r="I99" s="74"/>
      <c r="J99" s="100">
        <f t="shared" si="24"/>
        <v>0</v>
      </c>
      <c r="K99" s="74"/>
      <c r="L99" s="75"/>
      <c r="M99" s="108" t="s">
        <v>164</v>
      </c>
      <c r="N99" s="45"/>
      <c r="O99" s="76"/>
      <c r="P99" s="77"/>
      <c r="Q99" s="78"/>
      <c r="R99" s="4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ht="19.5" customHeight="1">
      <c r="A100" s="60" t="s">
        <v>165</v>
      </c>
      <c r="B100" s="30" t="s">
        <v>166</v>
      </c>
      <c r="C100" s="31" t="s">
        <v>167</v>
      </c>
      <c r="D100" s="94"/>
      <c r="E100" s="63"/>
      <c r="F100" s="64"/>
      <c r="G100" s="73"/>
      <c r="H100" s="74"/>
      <c r="I100" s="74"/>
      <c r="J100" s="74"/>
      <c r="K100" s="74"/>
      <c r="L100" s="75"/>
      <c r="M100" s="65"/>
      <c r="N100" s="45"/>
      <c r="O100" s="76"/>
      <c r="P100" s="77"/>
      <c r="Q100" s="78"/>
      <c r="R100" s="4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ht="36" customHeight="1">
      <c r="A101" s="38">
        <v>74</v>
      </c>
      <c r="B101" s="175" t="s">
        <v>168</v>
      </c>
      <c r="C101" s="176"/>
      <c r="D101" s="48" t="s">
        <v>45</v>
      </c>
      <c r="E101" s="8" t="str">
        <f t="shared" ref="E101:E104" si="30">IF(D101="SI","Cumpla con la SAS 7 (que incluya la obtención de su CLPI)","Pase a la siguiente pregunta")</f>
        <v>Cumpla con la SAS 7 (que incluya la obtención de su CLPI)</v>
      </c>
      <c r="F101" s="83" t="str">
        <f t="shared" ref="F101:F104" si="31">IF(D101="SI","B","C")</f>
        <v>B</v>
      </c>
      <c r="G101" s="73"/>
      <c r="H101" s="74"/>
      <c r="I101" s="74"/>
      <c r="J101" s="74"/>
      <c r="K101" s="100" t="str">
        <f t="shared" ref="K101:K107" si="32">+D101</f>
        <v>SI</v>
      </c>
      <c r="L101" s="75"/>
      <c r="M101" s="87" t="s">
        <v>49</v>
      </c>
      <c r="N101" s="45"/>
      <c r="O101" s="76"/>
      <c r="P101" s="77"/>
      <c r="Q101" s="78"/>
      <c r="R101" s="4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ht="33" customHeight="1">
      <c r="A102" s="38">
        <f t="shared" ref="A102:A107" si="33">+A101+1</f>
        <v>75</v>
      </c>
      <c r="B102" s="175" t="s">
        <v>169</v>
      </c>
      <c r="C102" s="176"/>
      <c r="D102" s="48" t="s">
        <v>45</v>
      </c>
      <c r="E102" s="8" t="str">
        <f t="shared" si="30"/>
        <v>Cumpla con la SAS 7 (que incluya la obtención de su CLPI)</v>
      </c>
      <c r="F102" s="83" t="str">
        <f t="shared" si="31"/>
        <v>B</v>
      </c>
      <c r="G102" s="73"/>
      <c r="H102" s="74"/>
      <c r="I102" s="74"/>
      <c r="J102" s="74"/>
      <c r="K102" s="100" t="str">
        <f t="shared" si="32"/>
        <v>SI</v>
      </c>
      <c r="L102" s="75"/>
      <c r="M102" s="87" t="s">
        <v>49</v>
      </c>
      <c r="N102" s="45"/>
      <c r="O102" s="76"/>
      <c r="P102" s="77"/>
      <c r="Q102" s="78"/>
      <c r="R102" s="4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ht="36.75" customHeight="1">
      <c r="A103" s="38">
        <f t="shared" si="33"/>
        <v>76</v>
      </c>
      <c r="B103" s="177" t="s">
        <v>170</v>
      </c>
      <c r="C103" s="178"/>
      <c r="D103" s="48" t="s">
        <v>45</v>
      </c>
      <c r="E103" s="8" t="str">
        <f t="shared" si="30"/>
        <v>Cumpla con la SAS 7 (que incluya la obtención de su CLPI)</v>
      </c>
      <c r="F103" s="83" t="str">
        <f t="shared" si="31"/>
        <v>B</v>
      </c>
      <c r="G103" s="73"/>
      <c r="H103" s="74"/>
      <c r="I103" s="74"/>
      <c r="J103" s="74"/>
      <c r="K103" s="100" t="str">
        <f t="shared" si="32"/>
        <v>SI</v>
      </c>
      <c r="L103" s="75"/>
      <c r="M103" s="87" t="s">
        <v>49</v>
      </c>
      <c r="N103" s="45"/>
      <c r="O103" s="76"/>
      <c r="P103" s="77"/>
      <c r="Q103" s="78"/>
      <c r="R103" s="4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42" customHeight="1">
      <c r="A104" s="38">
        <f t="shared" si="33"/>
        <v>77</v>
      </c>
      <c r="B104" s="177" t="s">
        <v>171</v>
      </c>
      <c r="C104" s="178"/>
      <c r="D104" s="48" t="s">
        <v>45</v>
      </c>
      <c r="E104" s="8" t="str">
        <f t="shared" si="30"/>
        <v>Cumpla con la SAS 7 (que incluya la obtención de su CLPI)</v>
      </c>
      <c r="F104" s="83" t="str">
        <f t="shared" si="31"/>
        <v>B</v>
      </c>
      <c r="G104" s="73"/>
      <c r="H104" s="74"/>
      <c r="I104" s="74"/>
      <c r="J104" s="74"/>
      <c r="K104" s="100" t="str">
        <f t="shared" si="32"/>
        <v>SI</v>
      </c>
      <c r="L104" s="75"/>
      <c r="M104" s="87" t="s">
        <v>49</v>
      </c>
      <c r="N104" s="45"/>
      <c r="O104" s="76"/>
      <c r="P104" s="77"/>
      <c r="Q104" s="78"/>
      <c r="R104" s="4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ht="42" customHeight="1">
      <c r="A105" s="38">
        <f t="shared" si="33"/>
        <v>78</v>
      </c>
      <c r="B105" s="177" t="s">
        <v>172</v>
      </c>
      <c r="C105" s="178"/>
      <c r="D105" s="48" t="s">
        <v>45</v>
      </c>
      <c r="E105" s="81" t="str">
        <f>IF(D105="SI","Cumpla con la SAS 7 (que incluya la obtención de su CLPI). También se activará la SAS 5","Siga con la siguiente pregunta")</f>
        <v>Cumpla con la SAS 7 (que incluya la obtención de su CLPI). También se activará la SAS 5</v>
      </c>
      <c r="F105" s="83" t="str">
        <f>IF(D105="SI","B+","C")</f>
        <v>B+</v>
      </c>
      <c r="G105" s="73"/>
      <c r="H105" s="74"/>
      <c r="I105" s="100" t="str">
        <f>+D105</f>
        <v>SI</v>
      </c>
      <c r="J105" s="74"/>
      <c r="K105" s="100" t="str">
        <f t="shared" si="32"/>
        <v>SI</v>
      </c>
      <c r="L105" s="75"/>
      <c r="M105" s="87" t="s">
        <v>49</v>
      </c>
      <c r="N105" s="45"/>
      <c r="O105" s="76" t="b">
        <f>IF(D105="YES","SAS5")</f>
        <v>0</v>
      </c>
      <c r="P105" s="77"/>
      <c r="Q105" s="78"/>
      <c r="R105" s="4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ht="30" customHeight="1">
      <c r="A106" s="38">
        <f t="shared" si="33"/>
        <v>79</v>
      </c>
      <c r="B106" s="177" t="s">
        <v>173</v>
      </c>
      <c r="C106" s="178"/>
      <c r="D106" s="48" t="s">
        <v>45</v>
      </c>
      <c r="E106" s="8" t="str">
        <f>IF(D106="SI","Cumpla con la SAS 7 (que incluya la obtención de su CLPI)","Pase a la siguiente pregunta")</f>
        <v>Cumpla con la SAS 7 (que incluya la obtención de su CLPI)</v>
      </c>
      <c r="F106" s="83" t="str">
        <f t="shared" ref="F106:F107" si="34">IF(D106="SI","B","C")</f>
        <v>B</v>
      </c>
      <c r="G106" s="73"/>
      <c r="H106" s="74"/>
      <c r="I106" s="74"/>
      <c r="J106" s="74"/>
      <c r="K106" s="100" t="str">
        <f t="shared" si="32"/>
        <v>SI</v>
      </c>
      <c r="L106" s="75"/>
      <c r="M106" s="87" t="s">
        <v>49</v>
      </c>
      <c r="N106" s="45"/>
      <c r="O106" s="76"/>
      <c r="P106" s="77"/>
      <c r="Q106" s="78"/>
      <c r="R106" s="4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ht="30" customHeight="1">
      <c r="A107" s="38">
        <f t="shared" si="33"/>
        <v>80</v>
      </c>
      <c r="B107" s="177" t="s">
        <v>174</v>
      </c>
      <c r="C107" s="178"/>
      <c r="D107" s="48" t="s">
        <v>48</v>
      </c>
      <c r="E107" s="8" t="str">
        <f>IF(D107="SI","Cumpla con la SAS 7 (que incluya la obtención de su CLPI)","Siga con la SAS 8")</f>
        <v>Siga con la SAS 8</v>
      </c>
      <c r="F107" s="83" t="str">
        <f t="shared" si="34"/>
        <v>C</v>
      </c>
      <c r="G107" s="73"/>
      <c r="H107" s="74"/>
      <c r="I107" s="74"/>
      <c r="J107" s="74"/>
      <c r="K107" s="100" t="str">
        <f t="shared" si="32"/>
        <v>NO</v>
      </c>
      <c r="L107" s="75"/>
      <c r="M107" s="87" t="s">
        <v>49</v>
      </c>
      <c r="N107" s="45"/>
      <c r="O107" s="76"/>
      <c r="P107" s="77"/>
      <c r="Q107" s="78"/>
      <c r="R107" s="4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ht="19.5" customHeight="1">
      <c r="A108" s="60" t="s">
        <v>175</v>
      </c>
      <c r="B108" s="109" t="s">
        <v>176</v>
      </c>
      <c r="C108" s="110" t="s">
        <v>177</v>
      </c>
      <c r="D108" s="94"/>
      <c r="E108" s="63"/>
      <c r="F108" s="64"/>
      <c r="G108" s="73"/>
      <c r="H108" s="74"/>
      <c r="I108" s="74"/>
      <c r="J108" s="74"/>
      <c r="K108" s="74"/>
      <c r="L108" s="75"/>
      <c r="M108" s="65"/>
      <c r="N108" s="45"/>
      <c r="O108" s="76"/>
      <c r="P108" s="77"/>
      <c r="Q108" s="78"/>
      <c r="R108" s="4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21.75" customHeight="1">
      <c r="A109" s="38">
        <f>+A107+1</f>
        <v>81</v>
      </c>
      <c r="B109" s="187" t="s">
        <v>178</v>
      </c>
      <c r="C109" s="188"/>
      <c r="D109" s="111" t="s">
        <v>45</v>
      </c>
      <c r="E109" s="8" t="str">
        <f>IF(D109="SI","Cumpla con la SAS 8","Pase a la siguiente pregunta")</f>
        <v>Cumpla con la SAS 8</v>
      </c>
      <c r="F109" s="83" t="str">
        <f>IF(D109="SI","C","C")</f>
        <v>C</v>
      </c>
      <c r="G109" s="73"/>
      <c r="H109" s="74"/>
      <c r="I109" s="74"/>
      <c r="J109" s="74"/>
      <c r="K109" s="74"/>
      <c r="L109" s="112" t="str">
        <f t="shared" ref="L109:L112" si="35">+D109</f>
        <v>SI</v>
      </c>
      <c r="M109" s="79" t="s">
        <v>62</v>
      </c>
      <c r="N109" s="45"/>
      <c r="O109" s="76"/>
      <c r="P109" s="77"/>
      <c r="Q109" s="78"/>
      <c r="R109" s="4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ht="21.75" customHeight="1">
      <c r="A110" s="38">
        <f t="shared" ref="A110:A112" si="36">+A109+1</f>
        <v>82</v>
      </c>
      <c r="B110" s="177" t="s">
        <v>179</v>
      </c>
      <c r="C110" s="189"/>
      <c r="D110" s="111" t="s">
        <v>45</v>
      </c>
      <c r="E110" s="8" t="str">
        <f>IF(D110="SI","Cumpla con la SAS 8 11.2.2 y la SAS 5","Pase a la siguiente pregunta")</f>
        <v>Cumpla con la SAS 8 11.2.2 y la SAS 5</v>
      </c>
      <c r="F110" s="83" t="str">
        <f>IF(D110="SI","B+","C")</f>
        <v>B+</v>
      </c>
      <c r="G110" s="73"/>
      <c r="H110" s="74"/>
      <c r="I110" s="100" t="str">
        <f>+D110</f>
        <v>SI</v>
      </c>
      <c r="J110" s="74"/>
      <c r="K110" s="74"/>
      <c r="L110" s="112" t="str">
        <f t="shared" si="35"/>
        <v>SI</v>
      </c>
      <c r="M110" s="87" t="s">
        <v>49</v>
      </c>
      <c r="N110" s="45"/>
      <c r="O110" s="76" t="b">
        <f>IF(D110="YES","SAS5")</f>
        <v>0</v>
      </c>
      <c r="P110" s="77"/>
      <c r="Q110" s="78"/>
      <c r="R110" s="4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ht="21.75" customHeight="1">
      <c r="A111" s="38">
        <f t="shared" si="36"/>
        <v>83</v>
      </c>
      <c r="B111" s="177" t="s">
        <v>180</v>
      </c>
      <c r="C111" s="178"/>
      <c r="D111" s="48" t="s">
        <v>45</v>
      </c>
      <c r="E111" s="8" t="str">
        <f>IF(D111="SI","Cumpla con la SAS 8","Pase a la siguiente pregunta")</f>
        <v>Cumpla con la SAS 8</v>
      </c>
      <c r="F111" s="83" t="str">
        <f t="shared" ref="F111:F112" si="37">IF(D111="SI","B","C")</f>
        <v>B</v>
      </c>
      <c r="G111" s="73"/>
      <c r="H111" s="74"/>
      <c r="I111" s="74"/>
      <c r="J111" s="74"/>
      <c r="K111" s="74"/>
      <c r="L111" s="112" t="str">
        <f t="shared" si="35"/>
        <v>SI</v>
      </c>
      <c r="M111" s="79" t="s">
        <v>62</v>
      </c>
      <c r="N111" s="45"/>
      <c r="O111" s="76"/>
      <c r="P111" s="77"/>
      <c r="Q111" s="78"/>
      <c r="R111" s="4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ht="36.75" customHeight="1">
      <c r="A112" s="38">
        <f t="shared" si="36"/>
        <v>84</v>
      </c>
      <c r="B112" s="177" t="s">
        <v>181</v>
      </c>
      <c r="C112" s="178"/>
      <c r="D112" s="48" t="s">
        <v>48</v>
      </c>
      <c r="E112" s="8" t="str">
        <f>IF(D112="SI","Cumpla con la SAS 8 § 21 a 24. Complete la sección 3.2.9 del CPAS","Siga con la SAS 9")</f>
        <v>Siga con la SAS 9</v>
      </c>
      <c r="F112" s="83" t="str">
        <f t="shared" si="37"/>
        <v>C</v>
      </c>
      <c r="G112" s="73"/>
      <c r="H112" s="74"/>
      <c r="I112" s="74"/>
      <c r="J112" s="74"/>
      <c r="K112" s="74"/>
      <c r="L112" s="112" t="str">
        <f t="shared" si="35"/>
        <v>NO</v>
      </c>
      <c r="M112" s="79" t="s">
        <v>62</v>
      </c>
      <c r="N112" s="45"/>
      <c r="O112" s="76"/>
      <c r="P112" s="77"/>
      <c r="Q112" s="78"/>
      <c r="R112" s="4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ht="19.5" customHeight="1">
      <c r="A113" s="60" t="s">
        <v>182</v>
      </c>
      <c r="B113" s="30" t="s">
        <v>183</v>
      </c>
      <c r="C113" s="31" t="s">
        <v>184</v>
      </c>
      <c r="D113" s="94"/>
      <c r="E113" s="63"/>
      <c r="F113" s="64"/>
      <c r="G113" s="73"/>
      <c r="H113" s="74"/>
      <c r="I113" s="74"/>
      <c r="J113" s="74"/>
      <c r="K113" s="74"/>
      <c r="L113" s="75"/>
      <c r="M113" s="65"/>
      <c r="N113" s="45"/>
      <c r="O113" s="76"/>
      <c r="P113" s="77"/>
      <c r="Q113" s="78"/>
      <c r="R113" s="4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27.75" customHeight="1">
      <c r="A114" s="38">
        <f>+A112+1</f>
        <v>85</v>
      </c>
      <c r="B114" s="175" t="s">
        <v>185</v>
      </c>
      <c r="C114" s="176"/>
      <c r="D114" s="48" t="s">
        <v>48</v>
      </c>
      <c r="E114" s="81" t="str">
        <f>IF(D114="NO","El proyecto será rechazado", "Cumpla con las § 9 a 16 de la SAS 9 (declaración de género o DG)")</f>
        <v>El proyecto será rechazado</v>
      </c>
      <c r="F114" s="66" t="str">
        <f>IF(D114="NO","A","C")</f>
        <v>A</v>
      </c>
      <c r="G114" s="73"/>
      <c r="H114" s="74"/>
      <c r="I114" s="74"/>
      <c r="J114" s="74"/>
      <c r="K114" s="74"/>
      <c r="L114" s="75"/>
      <c r="M114" s="87" t="s">
        <v>49</v>
      </c>
      <c r="N114" s="45"/>
      <c r="O114" s="76"/>
      <c r="P114" s="77"/>
      <c r="Q114" s="78"/>
      <c r="R114" s="4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30.75" customHeight="1">
      <c r="A115" s="38">
        <f t="shared" ref="A115:A117" si="38">+A114+1</f>
        <v>86</v>
      </c>
      <c r="B115" s="177" t="s">
        <v>186</v>
      </c>
      <c r="C115" s="178"/>
      <c r="D115" s="113" t="s">
        <v>45</v>
      </c>
      <c r="E115" s="81" t="str">
        <f>IF(D115="SI","Explique por qué. Si la explicación NO es satisfactoria, la propuesta será rechazada","Pase a la siguiente pregunta")</f>
        <v>Explique por qué. Si la explicación NO es satisfactoria, la propuesta será rechazada</v>
      </c>
      <c r="F115" s="66" t="str">
        <f t="shared" ref="F115:F116" si="39">IF(D115="NO","C","B")</f>
        <v>B</v>
      </c>
      <c r="G115" s="73"/>
      <c r="H115" s="74"/>
      <c r="I115" s="74"/>
      <c r="J115" s="74"/>
      <c r="K115" s="74"/>
      <c r="L115" s="75"/>
      <c r="M115" s="87" t="s">
        <v>49</v>
      </c>
      <c r="N115" s="45"/>
      <c r="O115" s="76"/>
      <c r="P115" s="77"/>
      <c r="Q115" s="78"/>
      <c r="R115" s="4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ht="39.75" customHeight="1">
      <c r="A116" s="38">
        <f t="shared" si="38"/>
        <v>87</v>
      </c>
      <c r="B116" s="177" t="s">
        <v>187</v>
      </c>
      <c r="C116" s="178"/>
      <c r="D116" s="48" t="s">
        <v>48</v>
      </c>
      <c r="E116" s="81" t="str">
        <f>IF(D116="SI","Cumpla con la SAS 9 § 13 y 14","Pase a la siguiente pregunta")</f>
        <v>Pase a la siguiente pregunta</v>
      </c>
      <c r="F116" s="66" t="str">
        <f t="shared" si="39"/>
        <v>C</v>
      </c>
      <c r="G116" s="73"/>
      <c r="H116" s="74"/>
      <c r="I116" s="74"/>
      <c r="J116" s="74"/>
      <c r="K116" s="74"/>
      <c r="L116" s="75"/>
      <c r="M116" s="87" t="s">
        <v>49</v>
      </c>
      <c r="N116" s="45"/>
      <c r="O116" s="76"/>
      <c r="P116" s="77"/>
      <c r="Q116" s="78"/>
      <c r="R116" s="4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21.75" customHeight="1">
      <c r="A117" s="38">
        <f t="shared" si="38"/>
        <v>88</v>
      </c>
      <c r="B117" s="177" t="s">
        <v>188</v>
      </c>
      <c r="C117" s="178"/>
      <c r="D117" s="48" t="s">
        <v>45</v>
      </c>
      <c r="E117" s="81" t="str">
        <f>IF(D117="SI","Cumpla con la SAS 9 § 17 a 26","Pase a la siguiente pregunta")</f>
        <v>Cumpla con la SAS 9 § 17 a 26</v>
      </c>
      <c r="F117" s="83" t="str">
        <f>IF(D117="NO","C","B+")</f>
        <v>B+</v>
      </c>
      <c r="G117" s="73"/>
      <c r="H117" s="74"/>
      <c r="I117" s="74"/>
      <c r="J117" s="74"/>
      <c r="K117" s="74"/>
      <c r="L117" s="75"/>
      <c r="M117" s="87" t="s">
        <v>49</v>
      </c>
      <c r="N117" s="45"/>
      <c r="O117" s="76"/>
      <c r="P117" s="77"/>
      <c r="Q117" s="78"/>
      <c r="R117" s="4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ht="21.75" customHeight="1">
      <c r="A118" s="38">
        <v>89</v>
      </c>
      <c r="B118" s="177" t="s">
        <v>189</v>
      </c>
      <c r="C118" s="178"/>
      <c r="D118" s="48" t="s">
        <v>45</v>
      </c>
      <c r="E118" s="81" t="str">
        <f>IF(D118="SI","Por favor comparta la política","Considere hacer una, o incluir la prevención contra explotación, abuso y acoso sexual en su plan de acción de género")</f>
        <v>Por favor comparta la política</v>
      </c>
      <c r="F118" s="66" t="str">
        <f>IF(D118="NO","C","C")</f>
        <v>C</v>
      </c>
      <c r="G118" s="73"/>
      <c r="H118" s="74"/>
      <c r="I118" s="74"/>
      <c r="J118" s="74"/>
      <c r="K118" s="74"/>
      <c r="L118" s="75"/>
      <c r="M118" s="87"/>
      <c r="N118" s="45"/>
      <c r="O118" s="76"/>
      <c r="P118" s="77"/>
      <c r="Q118" s="78"/>
      <c r="R118" s="4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30" customHeight="1">
      <c r="A119" s="114">
        <v>90</v>
      </c>
      <c r="B119" s="177" t="s">
        <v>190</v>
      </c>
      <c r="C119" s="178"/>
      <c r="D119" s="115" t="s">
        <v>45</v>
      </c>
      <c r="E119" s="81" t="str">
        <f>IF(D119="SI","Cumpla con la SAS 9 § 23 a 26","Siga con la SAS 10")</f>
        <v>Cumpla con la SAS 9 § 23 a 26</v>
      </c>
      <c r="F119" s="66" t="str">
        <f>IF(D119="NO","C","B+")</f>
        <v>B+</v>
      </c>
      <c r="G119" s="116"/>
      <c r="H119" s="117"/>
      <c r="I119" s="117"/>
      <c r="J119" s="117"/>
      <c r="K119" s="117"/>
      <c r="L119" s="118"/>
      <c r="M119" s="119" t="s">
        <v>49</v>
      </c>
      <c r="N119" s="120"/>
      <c r="O119" s="121"/>
      <c r="P119" s="122"/>
      <c r="Q119" s="123"/>
      <c r="R119" s="124" t="s">
        <v>191</v>
      </c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</row>
    <row r="120" spans="1:33" ht="19.5" customHeight="1">
      <c r="A120" s="60" t="s">
        <v>192</v>
      </c>
      <c r="B120" s="30" t="s">
        <v>193</v>
      </c>
      <c r="C120" s="61" t="s">
        <v>194</v>
      </c>
      <c r="D120" s="94"/>
      <c r="E120" s="63"/>
      <c r="F120" s="64"/>
      <c r="G120" s="73"/>
      <c r="H120" s="74"/>
      <c r="I120" s="74"/>
      <c r="J120" s="74"/>
      <c r="K120" s="74"/>
      <c r="L120" s="75"/>
      <c r="M120" s="65"/>
      <c r="N120" s="45"/>
      <c r="O120" s="76"/>
      <c r="P120" s="77"/>
      <c r="Q120" s="78"/>
      <c r="R120" s="4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21.75" customHeight="1">
      <c r="A121" s="38">
        <f>+A119+1</f>
        <v>91</v>
      </c>
      <c r="B121" s="177" t="s">
        <v>195</v>
      </c>
      <c r="C121" s="178"/>
      <c r="D121" s="48" t="s">
        <v>48</v>
      </c>
      <c r="E121" s="8" t="str">
        <f>IF(D121="SI","Preséntelo","Elabórelo según la SAS 10 § 39 a 48 y comparta si el proyecto es aprobado")</f>
        <v>Elabórelo según la SAS 10 § 39 a 48 y comparta si el proyecto es aprobado</v>
      </c>
      <c r="F121" s="66" t="str">
        <f t="shared" ref="F121:F125" si="40">IF(D121="SI","C","C")</f>
        <v>C</v>
      </c>
      <c r="G121" s="73"/>
      <c r="H121" s="74"/>
      <c r="I121" s="74"/>
      <c r="J121" s="74"/>
      <c r="K121" s="74"/>
      <c r="L121" s="75"/>
      <c r="M121" s="79" t="s">
        <v>62</v>
      </c>
      <c r="N121" s="45"/>
      <c r="O121" s="76"/>
      <c r="P121" s="77"/>
      <c r="Q121" s="78"/>
      <c r="R121" s="4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ht="21.75" customHeight="1">
      <c r="A122" s="38">
        <f t="shared" ref="A122:A125" si="41">+A121+1</f>
        <v>92</v>
      </c>
      <c r="B122" s="177" t="s">
        <v>196</v>
      </c>
      <c r="C122" s="178"/>
      <c r="D122" s="48" t="s">
        <v>48</v>
      </c>
      <c r="E122" s="8" t="str">
        <f>IF(D122="SI","Siga con la siguiente pregunta","Identifique a estos actores siguiendo la SAS 10 § 15 a 17 y § 20 a 27")</f>
        <v>Identifique a estos actores siguiendo la SAS 10 § 15 a 17 y § 20 a 27</v>
      </c>
      <c r="F122" s="66" t="str">
        <f t="shared" si="40"/>
        <v>C</v>
      </c>
      <c r="G122" s="73"/>
      <c r="H122" s="74"/>
      <c r="I122" s="74"/>
      <c r="J122" s="74"/>
      <c r="K122" s="74"/>
      <c r="L122" s="75"/>
      <c r="M122" s="79" t="s">
        <v>62</v>
      </c>
      <c r="N122" s="45"/>
      <c r="O122" s="76"/>
      <c r="P122" s="77"/>
      <c r="Q122" s="78"/>
      <c r="R122" s="4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30" customHeight="1">
      <c r="A123" s="38">
        <f t="shared" si="41"/>
        <v>93</v>
      </c>
      <c r="B123" s="177" t="s">
        <v>197</v>
      </c>
      <c r="C123" s="178"/>
      <c r="D123" s="48" t="s">
        <v>48</v>
      </c>
      <c r="E123" s="81" t="str">
        <f>IF(D123="SI","Pase a la siguiente pregunta","Revise su PPCAC para garantizar una participación equitativa (SAS 9 § 31 a 35 y SAS 10 § 17)")</f>
        <v>Revise su PPCAC para garantizar una participación equitativa (SAS 9 § 31 a 35 y SAS 10 § 17)</v>
      </c>
      <c r="F123" s="66" t="str">
        <f t="shared" si="40"/>
        <v>C</v>
      </c>
      <c r="G123" s="73"/>
      <c r="H123" s="74"/>
      <c r="I123" s="74"/>
      <c r="J123" s="74"/>
      <c r="K123" s="74"/>
      <c r="L123" s="75"/>
      <c r="M123" s="79" t="s">
        <v>62</v>
      </c>
      <c r="N123" s="45"/>
      <c r="O123" s="76"/>
      <c r="P123" s="77"/>
      <c r="Q123" s="78"/>
      <c r="R123" s="4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ht="21.75" customHeight="1">
      <c r="A124" s="38">
        <f t="shared" si="41"/>
        <v>94</v>
      </c>
      <c r="B124" s="177" t="s">
        <v>198</v>
      </c>
      <c r="C124" s="178"/>
      <c r="D124" s="48" t="s">
        <v>48</v>
      </c>
      <c r="E124" s="8" t="str">
        <f>IF(D124="SI","Pase a la siguiente pregunta","Prepare una Matriz de Divulgación de Información (véase la SAS 10 § 49 a 51)")</f>
        <v>Prepare una Matriz de Divulgación de Información (véase la SAS 10 § 49 a 51)</v>
      </c>
      <c r="F124" s="66" t="str">
        <f t="shared" si="40"/>
        <v>C</v>
      </c>
      <c r="G124" s="73"/>
      <c r="H124" s="74"/>
      <c r="I124" s="74"/>
      <c r="J124" s="74"/>
      <c r="K124" s="74"/>
      <c r="L124" s="75"/>
      <c r="M124" s="79" t="s">
        <v>62</v>
      </c>
      <c r="N124" s="45"/>
      <c r="O124" s="76"/>
      <c r="P124" s="77"/>
      <c r="Q124" s="78"/>
      <c r="R124" s="4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27.75" customHeight="1">
      <c r="A125" s="126">
        <f t="shared" si="41"/>
        <v>95</v>
      </c>
      <c r="B125" s="185" t="s">
        <v>199</v>
      </c>
      <c r="C125" s="186"/>
      <c r="D125" s="54" t="s">
        <v>45</v>
      </c>
      <c r="E125" s="127" t="str">
        <f>IF(D125="SI","Fin del cuestionario","Considere la posibilidad de incluirlas en su PPCAC (véase la SAS 10 § 37, 38. 13.2.2 y 13.2.3)")</f>
        <v>Fin del cuestionario</v>
      </c>
      <c r="F125" s="66" t="str">
        <f t="shared" si="40"/>
        <v>C</v>
      </c>
      <c r="G125" s="128"/>
      <c r="H125" s="129"/>
      <c r="I125" s="129"/>
      <c r="J125" s="129"/>
      <c r="K125" s="129"/>
      <c r="L125" s="130"/>
      <c r="M125" s="131" t="s">
        <v>62</v>
      </c>
      <c r="N125" s="132"/>
      <c r="O125" s="133"/>
      <c r="P125" s="134"/>
      <c r="Q125" s="135"/>
      <c r="R125" s="136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ht="31.5" customHeight="1">
      <c r="A126" s="137" t="s">
        <v>200</v>
      </c>
      <c r="B126" s="138" t="s">
        <v>201</v>
      </c>
      <c r="C126" s="139" t="s">
        <v>202</v>
      </c>
      <c r="D126" s="140" t="s">
        <v>48</v>
      </c>
      <c r="E126" s="141" t="s">
        <v>203</v>
      </c>
      <c r="F126" s="142"/>
      <c r="G126" s="128"/>
      <c r="H126" s="129"/>
      <c r="I126" s="129"/>
      <c r="J126" s="129"/>
      <c r="K126" s="129"/>
      <c r="L126" s="130"/>
      <c r="M126" s="65"/>
      <c r="N126" s="132"/>
      <c r="O126" s="133"/>
      <c r="P126" s="134"/>
      <c r="Q126" s="135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9.5" customHeight="1">
      <c r="A127" s="143"/>
      <c r="B127" s="144"/>
      <c r="C127" s="145"/>
      <c r="D127" s="6"/>
      <c r="E127" s="8"/>
      <c r="F127" s="3"/>
      <c r="G127" s="146"/>
      <c r="H127" s="146"/>
      <c r="I127" s="146"/>
      <c r="J127" s="146"/>
      <c r="K127" s="146"/>
      <c r="L127" s="146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ht="56.25" customHeight="1">
      <c r="A128" s="143"/>
      <c r="B128" s="147" t="s">
        <v>204</v>
      </c>
      <c r="C128" s="148" t="s">
        <v>205</v>
      </c>
      <c r="D128" s="6"/>
      <c r="E128" s="8"/>
      <c r="F128" s="3"/>
      <c r="G128" s="146"/>
      <c r="H128" s="146"/>
      <c r="I128" s="146"/>
      <c r="J128" s="146"/>
      <c r="K128" s="146"/>
      <c r="L128" s="146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02" customHeight="1">
      <c r="A129" s="143"/>
      <c r="B129" s="149" t="s">
        <v>206</v>
      </c>
      <c r="C129" s="150" t="s">
        <v>207</v>
      </c>
      <c r="D129" s="6"/>
      <c r="E129" s="8"/>
      <c r="F129" s="3"/>
      <c r="G129" s="146"/>
      <c r="H129" s="146"/>
      <c r="I129" s="146"/>
      <c r="J129" s="146"/>
      <c r="K129" s="146"/>
      <c r="L129" s="146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ht="15.75" customHeight="1">
      <c r="A130" s="151"/>
      <c r="B130" s="152" t="s">
        <v>208</v>
      </c>
      <c r="C130" s="153" t="s">
        <v>209</v>
      </c>
      <c r="D130" s="154"/>
      <c r="E130" s="81"/>
      <c r="F130" s="3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</row>
    <row r="131" spans="1:33" ht="129.75" customHeight="1">
      <c r="A131" s="143"/>
      <c r="B131" s="149" t="s">
        <v>210</v>
      </c>
      <c r="C131" s="155" t="s">
        <v>211</v>
      </c>
      <c r="D131" s="6"/>
      <c r="E131" s="8"/>
      <c r="F131" s="3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ht="64.5" customHeight="1">
      <c r="A132" s="143"/>
      <c r="B132" s="156" t="s">
        <v>212</v>
      </c>
      <c r="C132" s="153" t="s">
        <v>213</v>
      </c>
      <c r="D132" s="6"/>
      <c r="E132" s="8"/>
      <c r="F132" s="3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67.5" customHeight="1">
      <c r="A133" s="143"/>
      <c r="B133" s="157" t="s">
        <v>214</v>
      </c>
      <c r="C133" s="158" t="s">
        <v>215</v>
      </c>
      <c r="D133" s="6"/>
      <c r="E133" s="8"/>
      <c r="F133" s="3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ht="19.5" customHeight="1">
      <c r="A134" s="143"/>
      <c r="B134" s="144"/>
      <c r="C134" s="145"/>
      <c r="D134" s="6"/>
      <c r="E134" s="8"/>
      <c r="F134" s="3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9.5" customHeight="1">
      <c r="A135" s="143"/>
      <c r="B135" s="144"/>
      <c r="C135" s="145"/>
      <c r="D135" s="6"/>
      <c r="E135" s="8"/>
      <c r="F135" s="3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ht="19.5" customHeight="1">
      <c r="A136" s="143"/>
      <c r="B136" s="144"/>
      <c r="C136" s="145"/>
      <c r="D136" s="6"/>
      <c r="E136" s="8"/>
      <c r="F136" s="3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9.5" customHeight="1">
      <c r="A137" s="143"/>
      <c r="B137" s="144"/>
      <c r="C137" s="145"/>
      <c r="D137" s="6"/>
      <c r="E137" s="8"/>
      <c r="F137" s="3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ht="19.5" customHeight="1">
      <c r="A138" s="143"/>
      <c r="B138" s="144"/>
      <c r="C138" s="145"/>
      <c r="D138" s="6"/>
      <c r="E138" s="8"/>
      <c r="F138" s="3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ht="19.5" customHeight="1">
      <c r="A139" s="143"/>
      <c r="B139" s="144"/>
      <c r="C139" s="145"/>
      <c r="D139" s="6"/>
      <c r="E139" s="8"/>
      <c r="F139" s="3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ht="19.5" customHeight="1">
      <c r="A140" s="143"/>
      <c r="B140" s="144"/>
      <c r="C140" s="145"/>
      <c r="D140" s="6"/>
      <c r="E140" s="8"/>
      <c r="F140" s="3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9.5" customHeight="1">
      <c r="A141" s="143"/>
      <c r="B141" s="144"/>
      <c r="C141" s="145"/>
      <c r="D141" s="6"/>
      <c r="E141" s="8"/>
      <c r="F141" s="14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9.5" customHeight="1">
      <c r="A142" s="143"/>
      <c r="B142" s="144"/>
      <c r="C142" s="145"/>
      <c r="D142" s="6"/>
      <c r="E142" s="8"/>
      <c r="F142" s="14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ht="19.5" customHeight="1">
      <c r="A143" s="143"/>
      <c r="B143" s="144"/>
      <c r="C143" s="145"/>
      <c r="D143" s="6"/>
      <c r="E143" s="8"/>
      <c r="F143" s="14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ht="19.5" customHeight="1">
      <c r="A144" s="143"/>
      <c r="B144" s="144"/>
      <c r="C144" s="145"/>
      <c r="D144" s="6"/>
      <c r="E144" s="8"/>
      <c r="F144" s="14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ht="19.5" customHeight="1">
      <c r="A145" s="143"/>
      <c r="B145" s="144"/>
      <c r="C145" s="145"/>
      <c r="D145" s="6"/>
      <c r="E145" s="8"/>
      <c r="F145" s="14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ht="19.5" customHeight="1">
      <c r="A146" s="143"/>
      <c r="B146" s="144"/>
      <c r="C146" s="145"/>
      <c r="D146" s="6"/>
      <c r="E146" s="8"/>
      <c r="F146" s="14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ht="19.5" customHeight="1">
      <c r="A147" s="143"/>
      <c r="B147" s="144"/>
      <c r="C147" s="145"/>
      <c r="D147" s="6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ht="19.5" customHeight="1">
      <c r="A148" s="143"/>
      <c r="B148" s="144"/>
      <c r="C148" s="145"/>
      <c r="D148" s="6"/>
      <c r="E148" s="8"/>
      <c r="F148" s="14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ht="19.5" customHeight="1">
      <c r="A149" s="143"/>
      <c r="B149" s="144"/>
      <c r="C149" s="145"/>
      <c r="D149" s="6"/>
      <c r="E149" s="8"/>
      <c r="F149" s="14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ht="19.5" customHeight="1">
      <c r="A150" s="143"/>
      <c r="B150" s="144"/>
      <c r="C150" s="145"/>
      <c r="D150" s="6"/>
      <c r="E150" s="8"/>
      <c r="F150" s="14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ht="19.5" customHeight="1">
      <c r="A151" s="143"/>
      <c r="B151" s="144"/>
      <c r="C151" s="145"/>
      <c r="D151" s="6"/>
      <c r="E151" s="8"/>
      <c r="F151" s="14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ht="19.5" customHeight="1">
      <c r="A152" s="143"/>
      <c r="B152" s="144"/>
      <c r="C152" s="145"/>
      <c r="D152" s="6"/>
      <c r="E152" s="8"/>
      <c r="F152" s="14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ht="19.5" customHeight="1">
      <c r="A153" s="143"/>
      <c r="B153" s="144"/>
      <c r="C153" s="145"/>
      <c r="D153" s="6"/>
      <c r="E153" s="8"/>
      <c r="F153" s="14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ht="19.5" customHeight="1">
      <c r="A154" s="143"/>
      <c r="B154" s="144"/>
      <c r="C154" s="145"/>
      <c r="D154" s="6"/>
      <c r="E154" s="8"/>
      <c r="F154" s="14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ht="19.5" customHeight="1">
      <c r="A155" s="143"/>
      <c r="B155" s="144"/>
      <c r="C155" s="145"/>
      <c r="D155" s="6"/>
      <c r="E155" s="8"/>
      <c r="F155" s="14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ht="19.5" customHeight="1">
      <c r="A156" s="143"/>
      <c r="B156" s="144"/>
      <c r="C156" s="145"/>
      <c r="D156" s="6"/>
      <c r="E156" s="8"/>
      <c r="F156" s="14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ht="19.5" customHeight="1">
      <c r="A157" s="143"/>
      <c r="B157" s="144"/>
      <c r="C157" s="145"/>
      <c r="D157" s="6"/>
      <c r="E157" s="8"/>
      <c r="F157" s="14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ht="19.5" customHeight="1">
      <c r="A158" s="143"/>
      <c r="B158" s="144"/>
      <c r="C158" s="145"/>
      <c r="D158" s="6"/>
      <c r="E158" s="8"/>
      <c r="F158" s="14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ht="19.5" customHeight="1">
      <c r="A159" s="143"/>
      <c r="B159" s="144"/>
      <c r="C159" s="145"/>
      <c r="D159" s="6"/>
      <c r="E159" s="8"/>
      <c r="F159" s="14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ht="19.5" customHeight="1">
      <c r="A160" s="143"/>
      <c r="B160" s="144"/>
      <c r="C160" s="145"/>
      <c r="D160" s="6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19.5" customHeight="1">
      <c r="A161" s="143"/>
      <c r="B161" s="144"/>
      <c r="C161" s="145"/>
      <c r="D161" s="6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ht="19.5" customHeight="1">
      <c r="A162" s="143"/>
      <c r="B162" s="144"/>
      <c r="C162" s="145"/>
      <c r="D162" s="6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19.5" customHeight="1">
      <c r="A163" s="143"/>
      <c r="B163" s="144"/>
      <c r="C163" s="145"/>
      <c r="D163" s="6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ht="19.5" customHeight="1">
      <c r="A164" s="143"/>
      <c r="B164" s="144"/>
      <c r="C164" s="145"/>
      <c r="D164" s="6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9.5" customHeight="1">
      <c r="A165" s="143"/>
      <c r="B165" s="144"/>
      <c r="C165" s="145"/>
      <c r="D165" s="6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ht="19.5" customHeight="1">
      <c r="A166" s="143"/>
      <c r="B166" s="144"/>
      <c r="C166" s="145"/>
      <c r="D166" s="6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ht="19.5" customHeight="1">
      <c r="A167" s="143"/>
      <c r="B167" s="144"/>
      <c r="C167" s="145"/>
      <c r="D167" s="6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ht="19.5" customHeight="1">
      <c r="A168" s="143"/>
      <c r="B168" s="144"/>
      <c r="C168" s="145"/>
      <c r="D168" s="6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19.5" customHeight="1">
      <c r="A169" s="143"/>
      <c r="B169" s="144"/>
      <c r="C169" s="145"/>
      <c r="D169" s="6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ht="19.5" customHeight="1">
      <c r="A170" s="143"/>
      <c r="B170" s="144"/>
      <c r="C170" s="145"/>
      <c r="D170" s="6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ht="19.5" customHeight="1">
      <c r="A171" s="143"/>
      <c r="B171" s="144"/>
      <c r="C171" s="145"/>
      <c r="D171" s="6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ht="19.5" customHeight="1">
      <c r="A172" s="143"/>
      <c r="B172" s="144"/>
      <c r="C172" s="145"/>
      <c r="D172" s="6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ht="19.5" customHeight="1">
      <c r="A173" s="143"/>
      <c r="B173" s="144"/>
      <c r="C173" s="145"/>
      <c r="D173" s="6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ht="19.5" customHeight="1">
      <c r="A174" s="143"/>
      <c r="B174" s="144"/>
      <c r="C174" s="145"/>
      <c r="D174" s="6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19.5" customHeight="1">
      <c r="A175" s="143"/>
      <c r="B175" s="144"/>
      <c r="C175" s="145"/>
      <c r="D175" s="6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ht="19.5" customHeight="1">
      <c r="A176" s="143"/>
      <c r="B176" s="144"/>
      <c r="C176" s="145"/>
      <c r="D176" s="6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9.5" customHeight="1">
      <c r="A177" s="143"/>
      <c r="B177" s="144"/>
      <c r="C177" s="145"/>
      <c r="D177" s="6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9.5" customHeight="1">
      <c r="A178" s="143"/>
      <c r="B178" s="144"/>
      <c r="C178" s="145"/>
      <c r="D178" s="6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9.5" customHeight="1">
      <c r="A179" s="143"/>
      <c r="B179" s="144"/>
      <c r="C179" s="145"/>
      <c r="D179" s="6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9.5" customHeight="1">
      <c r="A180" s="143"/>
      <c r="B180" s="144"/>
      <c r="C180" s="145"/>
      <c r="D180" s="6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9.5" customHeight="1">
      <c r="A181" s="143"/>
      <c r="B181" s="144"/>
      <c r="C181" s="145"/>
      <c r="D181" s="6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9.5" customHeight="1">
      <c r="A182" s="143"/>
      <c r="B182" s="144"/>
      <c r="C182" s="145"/>
      <c r="D182" s="6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9.5" customHeight="1">
      <c r="A183" s="143"/>
      <c r="B183" s="144"/>
      <c r="C183" s="145"/>
      <c r="D183" s="6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9.5" customHeight="1">
      <c r="A184" s="143"/>
      <c r="B184" s="144"/>
      <c r="C184" s="145"/>
      <c r="D184" s="6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9.5" customHeight="1">
      <c r="A185" s="143"/>
      <c r="B185" s="144"/>
      <c r="C185" s="145"/>
      <c r="D185" s="6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9.5" customHeight="1">
      <c r="A186" s="143"/>
      <c r="B186" s="144"/>
      <c r="C186" s="145"/>
      <c r="D186" s="6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9.5" customHeight="1">
      <c r="A187" s="143"/>
      <c r="B187" s="144"/>
      <c r="C187" s="145"/>
      <c r="D187" s="6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9.5" customHeight="1">
      <c r="A188" s="143"/>
      <c r="B188" s="144"/>
      <c r="C188" s="145"/>
      <c r="D188" s="6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9.5" customHeight="1">
      <c r="A189" s="143"/>
      <c r="B189" s="144"/>
      <c r="C189" s="145"/>
      <c r="D189" s="6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9.5" customHeight="1">
      <c r="A190" s="143"/>
      <c r="B190" s="144"/>
      <c r="C190" s="145"/>
      <c r="D190" s="6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5.75" customHeight="1">
      <c r="A191" s="143"/>
      <c r="B191" s="144"/>
      <c r="C191" s="145"/>
      <c r="D191" s="6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5.75" customHeight="1">
      <c r="A192" s="143"/>
      <c r="B192" s="144"/>
      <c r="C192" s="145"/>
      <c r="D192" s="6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5.75" customHeight="1">
      <c r="A193" s="143"/>
      <c r="B193" s="144"/>
      <c r="C193" s="145"/>
      <c r="D193" s="6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5.75" customHeight="1">
      <c r="A194" s="143"/>
      <c r="B194" s="144"/>
      <c r="C194" s="145"/>
      <c r="D194" s="6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5.75" customHeight="1">
      <c r="A195" s="143"/>
      <c r="B195" s="144"/>
      <c r="C195" s="145"/>
      <c r="D195" s="6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5.75" customHeight="1">
      <c r="A196" s="143"/>
      <c r="B196" s="144"/>
      <c r="C196" s="145"/>
      <c r="D196" s="6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5.75" customHeight="1">
      <c r="A197" s="143"/>
      <c r="B197" s="144"/>
      <c r="C197" s="145"/>
      <c r="D197" s="6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5.75" customHeight="1">
      <c r="A198" s="143"/>
      <c r="B198" s="144"/>
      <c r="C198" s="145"/>
      <c r="D198" s="6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5.75" customHeight="1">
      <c r="A199" s="143"/>
      <c r="B199" s="144"/>
      <c r="C199" s="145"/>
      <c r="D199" s="6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5.75" customHeight="1">
      <c r="A200" s="143"/>
      <c r="B200" s="144"/>
      <c r="C200" s="145"/>
      <c r="D200" s="6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5.75" customHeight="1">
      <c r="A201" s="143"/>
      <c r="B201" s="144"/>
      <c r="C201" s="145"/>
      <c r="D201" s="6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5.75" customHeight="1">
      <c r="A202" s="143"/>
      <c r="B202" s="144"/>
      <c r="C202" s="145"/>
      <c r="D202" s="6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5.75" customHeight="1">
      <c r="A203" s="143"/>
      <c r="B203" s="144"/>
      <c r="C203" s="145"/>
      <c r="D203" s="6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5.75" customHeight="1">
      <c r="A204" s="143"/>
      <c r="B204" s="144"/>
      <c r="C204" s="145"/>
      <c r="D204" s="6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5.75" customHeight="1">
      <c r="A205" s="143"/>
      <c r="B205" s="144"/>
      <c r="C205" s="145"/>
      <c r="D205" s="6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5.75" customHeight="1">
      <c r="A206" s="143"/>
      <c r="B206" s="144"/>
      <c r="C206" s="145"/>
      <c r="D206" s="6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5.75" customHeight="1">
      <c r="A207" s="143"/>
      <c r="B207" s="144"/>
      <c r="C207" s="145"/>
      <c r="D207" s="6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.75" customHeight="1">
      <c r="A208" s="143"/>
      <c r="B208" s="144"/>
      <c r="C208" s="145"/>
      <c r="D208" s="6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5.75" customHeight="1">
      <c r="A209" s="143"/>
      <c r="B209" s="144"/>
      <c r="C209" s="145"/>
      <c r="D209" s="6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5.75" customHeight="1">
      <c r="A210" s="143"/>
      <c r="B210" s="144"/>
      <c r="C210" s="145"/>
      <c r="D210" s="6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5.75" customHeight="1">
      <c r="A211" s="143"/>
      <c r="B211" s="144"/>
      <c r="C211" s="145"/>
      <c r="D211" s="6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5.75" customHeight="1">
      <c r="A212" s="143"/>
      <c r="B212" s="144"/>
      <c r="C212" s="145"/>
      <c r="D212" s="6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5.75" customHeight="1">
      <c r="A213" s="143"/>
      <c r="B213" s="144"/>
      <c r="C213" s="145"/>
      <c r="D213" s="6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5.75" customHeight="1">
      <c r="A214" s="143"/>
      <c r="B214" s="144"/>
      <c r="C214" s="145"/>
      <c r="D214" s="6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5.75" customHeight="1">
      <c r="A215" s="143"/>
      <c r="B215" s="144"/>
      <c r="C215" s="145"/>
      <c r="D215" s="6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5.75" customHeight="1">
      <c r="A216" s="143"/>
      <c r="B216" s="144"/>
      <c r="C216" s="145"/>
      <c r="D216" s="6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5.75" customHeight="1">
      <c r="A217" s="143"/>
      <c r="B217" s="144"/>
      <c r="C217" s="145"/>
      <c r="D217" s="6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5.75" customHeight="1">
      <c r="A218" s="143"/>
      <c r="B218" s="144"/>
      <c r="C218" s="145"/>
      <c r="D218" s="6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5.75" customHeight="1">
      <c r="A219" s="143"/>
      <c r="B219" s="144"/>
      <c r="C219" s="145"/>
      <c r="D219" s="6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5.75" customHeight="1">
      <c r="A220" s="143"/>
      <c r="B220" s="144"/>
      <c r="C220" s="145"/>
      <c r="D220" s="6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5.75" customHeight="1">
      <c r="A221" s="143"/>
      <c r="B221" s="144"/>
      <c r="C221" s="145"/>
      <c r="D221" s="6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5.75" customHeight="1">
      <c r="A222" s="143"/>
      <c r="B222" s="144"/>
      <c r="C222" s="145"/>
      <c r="D222" s="6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5.75" customHeight="1">
      <c r="A223" s="143"/>
      <c r="B223" s="144"/>
      <c r="C223" s="145"/>
      <c r="D223" s="6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5.75" customHeight="1">
      <c r="A224" s="143"/>
      <c r="B224" s="144"/>
      <c r="C224" s="145"/>
      <c r="D224" s="6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5.75" customHeight="1">
      <c r="A225" s="143"/>
      <c r="B225" s="144"/>
      <c r="C225" s="145"/>
      <c r="D225" s="6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5.75" customHeight="1">
      <c r="A226" s="143"/>
      <c r="B226" s="144"/>
      <c r="C226" s="145"/>
      <c r="D226" s="6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5.75" customHeight="1">
      <c r="A227" s="143"/>
      <c r="B227" s="144"/>
      <c r="C227" s="145"/>
      <c r="D227" s="6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5.75" customHeight="1">
      <c r="A228" s="143"/>
      <c r="B228" s="144"/>
      <c r="C228" s="145"/>
      <c r="D228" s="6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5.75" customHeight="1">
      <c r="A229" s="143"/>
      <c r="B229" s="144"/>
      <c r="C229" s="145"/>
      <c r="D229" s="6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5.75" customHeight="1">
      <c r="A230" s="143"/>
      <c r="B230" s="144"/>
      <c r="C230" s="145"/>
      <c r="D230" s="6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5.75" customHeight="1">
      <c r="A231" s="143"/>
      <c r="B231" s="144"/>
      <c r="C231" s="145"/>
      <c r="D231" s="6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5.75" customHeight="1">
      <c r="A232" s="143"/>
      <c r="B232" s="144"/>
      <c r="C232" s="145"/>
      <c r="D232" s="6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5.75" customHeight="1">
      <c r="A233" s="143"/>
      <c r="B233" s="144"/>
      <c r="C233" s="145"/>
      <c r="D233" s="6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5.75" customHeight="1">
      <c r="A234" s="143"/>
      <c r="B234" s="144"/>
      <c r="C234" s="145"/>
      <c r="D234" s="6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5.75" customHeight="1">
      <c r="A235" s="143"/>
      <c r="B235" s="144"/>
      <c r="C235" s="145"/>
      <c r="D235" s="6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5.75" customHeight="1">
      <c r="A236" s="143"/>
      <c r="B236" s="144"/>
      <c r="C236" s="145"/>
      <c r="D236" s="6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5.75" customHeight="1">
      <c r="A237" s="143"/>
      <c r="B237" s="144"/>
      <c r="C237" s="145"/>
      <c r="D237" s="6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5.75" customHeight="1">
      <c r="A238" s="143"/>
      <c r="B238" s="144"/>
      <c r="C238" s="145"/>
      <c r="D238" s="6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.75" customHeight="1">
      <c r="A239" s="143"/>
      <c r="B239" s="144"/>
      <c r="C239" s="145"/>
      <c r="D239" s="6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5.75" customHeight="1">
      <c r="A240" s="143"/>
      <c r="B240" s="144"/>
      <c r="C240" s="145"/>
      <c r="D240" s="6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.75" customHeight="1">
      <c r="A241" s="143"/>
      <c r="B241" s="144"/>
      <c r="C241" s="145"/>
      <c r="D241" s="6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.75" customHeight="1">
      <c r="A242" s="143"/>
      <c r="B242" s="144"/>
      <c r="C242" s="145"/>
      <c r="D242" s="6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.75" customHeight="1">
      <c r="A243" s="143"/>
      <c r="B243" s="144"/>
      <c r="C243" s="145"/>
      <c r="D243" s="6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.75" customHeight="1">
      <c r="A244" s="143"/>
      <c r="B244" s="144"/>
      <c r="C244" s="145"/>
      <c r="D244" s="6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.75" customHeight="1">
      <c r="A245" s="143"/>
      <c r="B245" s="144"/>
      <c r="C245" s="145"/>
      <c r="D245" s="6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.75" customHeight="1">
      <c r="A246" s="143"/>
      <c r="B246" s="144"/>
      <c r="C246" s="145"/>
      <c r="D246" s="6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.75" customHeight="1">
      <c r="A247" s="143"/>
      <c r="B247" s="144"/>
      <c r="C247" s="145"/>
      <c r="D247" s="6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.75" customHeight="1">
      <c r="A248" s="143"/>
      <c r="B248" s="144"/>
      <c r="C248" s="145"/>
      <c r="D248" s="6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.75" customHeight="1">
      <c r="A249" s="143"/>
      <c r="B249" s="144"/>
      <c r="C249" s="145"/>
      <c r="D249" s="6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.75" customHeight="1">
      <c r="A250" s="143"/>
      <c r="B250" s="144"/>
      <c r="C250" s="145"/>
      <c r="D250" s="6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.75" customHeight="1">
      <c r="A251" s="143"/>
      <c r="B251" s="144"/>
      <c r="C251" s="145"/>
      <c r="D251" s="6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.75" customHeight="1">
      <c r="A252" s="143"/>
      <c r="B252" s="144"/>
      <c r="C252" s="145"/>
      <c r="D252" s="6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.75" customHeight="1">
      <c r="A253" s="143"/>
      <c r="B253" s="144"/>
      <c r="C253" s="145"/>
      <c r="D253" s="6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.75" customHeight="1">
      <c r="A254" s="143"/>
      <c r="B254" s="144"/>
      <c r="C254" s="145"/>
      <c r="D254" s="6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.75" customHeight="1">
      <c r="A255" s="143"/>
      <c r="B255" s="144"/>
      <c r="C255" s="145"/>
      <c r="D255" s="6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.75" customHeight="1">
      <c r="A256" s="143"/>
      <c r="B256" s="144"/>
      <c r="C256" s="145"/>
      <c r="D256" s="6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.75" customHeight="1">
      <c r="A257" s="143"/>
      <c r="B257" s="144"/>
      <c r="C257" s="145"/>
      <c r="D257" s="6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.75" customHeight="1">
      <c r="A258" s="143"/>
      <c r="B258" s="144"/>
      <c r="C258" s="145"/>
      <c r="D258" s="6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.75" customHeight="1">
      <c r="A259" s="143"/>
      <c r="B259" s="144"/>
      <c r="C259" s="145"/>
      <c r="D259" s="6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.75" customHeight="1">
      <c r="A260" s="143"/>
      <c r="B260" s="144"/>
      <c r="C260" s="145"/>
      <c r="D260" s="6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.75" customHeight="1">
      <c r="A261" s="143"/>
      <c r="B261" s="144"/>
      <c r="C261" s="145"/>
      <c r="D261" s="6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.75" customHeight="1">
      <c r="A262" s="143"/>
      <c r="B262" s="144"/>
      <c r="C262" s="145"/>
      <c r="D262" s="6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.75" customHeight="1">
      <c r="A263" s="143"/>
      <c r="B263" s="144"/>
      <c r="C263" s="145"/>
      <c r="D263" s="6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.75" customHeight="1">
      <c r="A264" s="143"/>
      <c r="B264" s="144"/>
      <c r="C264" s="145"/>
      <c r="D264" s="6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.75" customHeight="1">
      <c r="A265" s="143"/>
      <c r="B265" s="144"/>
      <c r="C265" s="145"/>
      <c r="D265" s="6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.75" customHeight="1">
      <c r="A266" s="143"/>
      <c r="B266" s="144"/>
      <c r="C266" s="145"/>
      <c r="D266" s="6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.75" customHeight="1">
      <c r="A267" s="143"/>
      <c r="B267" s="144"/>
      <c r="C267" s="145"/>
      <c r="D267" s="6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.75" customHeight="1">
      <c r="A268" s="143"/>
      <c r="B268" s="144"/>
      <c r="C268" s="145"/>
      <c r="D268" s="6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.75" customHeight="1">
      <c r="A269" s="143"/>
      <c r="B269" s="144"/>
      <c r="C269" s="145"/>
      <c r="D269" s="6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.75" customHeight="1">
      <c r="A270" s="143"/>
      <c r="B270" s="144"/>
      <c r="C270" s="145"/>
      <c r="D270" s="6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.75" customHeight="1">
      <c r="A271" s="143"/>
      <c r="B271" s="144"/>
      <c r="C271" s="145"/>
      <c r="D271" s="6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.75" customHeight="1">
      <c r="A272" s="143"/>
      <c r="B272" s="144"/>
      <c r="C272" s="145"/>
      <c r="D272" s="6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.75" customHeight="1">
      <c r="A273" s="143"/>
      <c r="B273" s="144"/>
      <c r="C273" s="145"/>
      <c r="D273" s="6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.75" customHeight="1">
      <c r="A274" s="143"/>
      <c r="B274" s="144"/>
      <c r="C274" s="145"/>
      <c r="D274" s="6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.75" customHeight="1">
      <c r="A275" s="143"/>
      <c r="B275" s="144"/>
      <c r="C275" s="145"/>
      <c r="D275" s="6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.75" customHeight="1">
      <c r="A276" s="143"/>
      <c r="B276" s="144"/>
      <c r="C276" s="145"/>
      <c r="D276" s="6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.75" customHeight="1">
      <c r="A277" s="143"/>
      <c r="B277" s="144"/>
      <c r="C277" s="145"/>
      <c r="D277" s="6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.75" customHeight="1">
      <c r="A278" s="143"/>
      <c r="B278" s="144"/>
      <c r="C278" s="145"/>
      <c r="D278" s="6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.75" customHeight="1">
      <c r="A279" s="143"/>
      <c r="B279" s="144"/>
      <c r="C279" s="145"/>
      <c r="D279" s="6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.75" customHeight="1">
      <c r="A280" s="143"/>
      <c r="B280" s="144"/>
      <c r="C280" s="145"/>
      <c r="D280" s="6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.75" customHeight="1">
      <c r="A281" s="143"/>
      <c r="B281" s="144"/>
      <c r="C281" s="145"/>
      <c r="D281" s="6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.75" customHeight="1">
      <c r="A282" s="143"/>
      <c r="B282" s="144"/>
      <c r="C282" s="145"/>
      <c r="D282" s="6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.75" customHeight="1">
      <c r="A283" s="143"/>
      <c r="B283" s="144"/>
      <c r="C283" s="145"/>
      <c r="D283" s="6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.75" customHeight="1">
      <c r="A284" s="143"/>
      <c r="B284" s="144"/>
      <c r="C284" s="145"/>
      <c r="D284" s="6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.75" customHeight="1">
      <c r="A285" s="143"/>
      <c r="B285" s="144"/>
      <c r="C285" s="145"/>
      <c r="D285" s="6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.75" customHeight="1">
      <c r="A286" s="143"/>
      <c r="B286" s="144"/>
      <c r="C286" s="145"/>
      <c r="D286" s="6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.75" customHeight="1">
      <c r="A287" s="143"/>
      <c r="B287" s="144"/>
      <c r="C287" s="145"/>
      <c r="D287" s="6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.75" customHeight="1">
      <c r="A288" s="143"/>
      <c r="B288" s="144"/>
      <c r="C288" s="145"/>
      <c r="D288" s="6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.75" customHeight="1">
      <c r="A289" s="143"/>
      <c r="B289" s="144"/>
      <c r="C289" s="145"/>
      <c r="D289" s="6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.75" customHeight="1">
      <c r="A290" s="143"/>
      <c r="B290" s="144"/>
      <c r="C290" s="145"/>
      <c r="D290" s="6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.75" customHeight="1">
      <c r="A291" s="143"/>
      <c r="B291" s="144"/>
      <c r="C291" s="145"/>
      <c r="D291" s="6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.75" customHeight="1">
      <c r="A292" s="143"/>
      <c r="B292" s="144"/>
      <c r="C292" s="145"/>
      <c r="D292" s="6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.75" customHeight="1">
      <c r="A293" s="143"/>
      <c r="B293" s="144"/>
      <c r="C293" s="145"/>
      <c r="D293" s="6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.75" customHeight="1">
      <c r="A294" s="143"/>
      <c r="B294" s="144"/>
      <c r="C294" s="145"/>
      <c r="D294" s="6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.75" customHeight="1">
      <c r="A295" s="143"/>
      <c r="B295" s="144"/>
      <c r="C295" s="145"/>
      <c r="D295" s="6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.75" customHeight="1">
      <c r="A296" s="143"/>
      <c r="B296" s="144"/>
      <c r="C296" s="145"/>
      <c r="D296" s="6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.75" customHeight="1">
      <c r="A297" s="143"/>
      <c r="B297" s="144"/>
      <c r="C297" s="145"/>
      <c r="D297" s="6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.75" customHeight="1">
      <c r="A298" s="143"/>
      <c r="B298" s="144"/>
      <c r="C298" s="145"/>
      <c r="D298" s="6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.75" customHeight="1">
      <c r="A299" s="143"/>
      <c r="B299" s="144"/>
      <c r="C299" s="145"/>
      <c r="D299" s="6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.75" customHeight="1">
      <c r="A300" s="143"/>
      <c r="B300" s="144"/>
      <c r="C300" s="145"/>
      <c r="D300" s="6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.75" customHeight="1">
      <c r="A301" s="143"/>
      <c r="B301" s="144"/>
      <c r="C301" s="145"/>
      <c r="D301" s="6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5.75" customHeight="1">
      <c r="A302" s="143"/>
      <c r="B302" s="144"/>
      <c r="C302" s="145"/>
      <c r="D302" s="6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5.75" customHeight="1">
      <c r="A303" s="143"/>
      <c r="B303" s="144"/>
      <c r="C303" s="145"/>
      <c r="D303" s="6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5.75" customHeight="1">
      <c r="A304" s="143"/>
      <c r="B304" s="144"/>
      <c r="C304" s="145"/>
      <c r="D304" s="6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5.75" customHeight="1">
      <c r="A305" s="143"/>
      <c r="B305" s="144"/>
      <c r="C305" s="145"/>
      <c r="D305" s="6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5.75" customHeight="1">
      <c r="A306" s="143"/>
      <c r="B306" s="144"/>
      <c r="C306" s="145"/>
      <c r="D306" s="6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5.75" customHeight="1">
      <c r="A307" s="143"/>
      <c r="B307" s="144"/>
      <c r="C307" s="145"/>
      <c r="D307" s="6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5.75" customHeight="1">
      <c r="A308" s="143"/>
      <c r="B308" s="144"/>
      <c r="C308" s="145"/>
      <c r="D308" s="6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5.75" customHeight="1">
      <c r="A309" s="143"/>
      <c r="B309" s="144"/>
      <c r="C309" s="145"/>
      <c r="D309" s="6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5.75" customHeight="1">
      <c r="A310" s="143"/>
      <c r="B310" s="144"/>
      <c r="C310" s="145"/>
      <c r="D310" s="6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5.75" customHeight="1">
      <c r="A311" s="143"/>
      <c r="B311" s="144"/>
      <c r="C311" s="145"/>
      <c r="D311" s="6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5.75" customHeight="1">
      <c r="A312" s="143"/>
      <c r="B312" s="144"/>
      <c r="C312" s="145"/>
      <c r="D312" s="6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5.75" customHeight="1">
      <c r="A313" s="143"/>
      <c r="B313" s="144"/>
      <c r="C313" s="145"/>
      <c r="D313" s="6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5.75" customHeight="1">
      <c r="A314" s="143"/>
      <c r="B314" s="144"/>
      <c r="C314" s="145"/>
      <c r="D314" s="6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5.75" customHeight="1">
      <c r="A315" s="143"/>
      <c r="B315" s="144"/>
      <c r="C315" s="145"/>
      <c r="D315" s="6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5.75" customHeight="1">
      <c r="A316" s="143"/>
      <c r="B316" s="144"/>
      <c r="C316" s="145"/>
      <c r="D316" s="6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5.75" customHeight="1">
      <c r="A317" s="143"/>
      <c r="B317" s="144"/>
      <c r="C317" s="145"/>
      <c r="D317" s="6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5.75" customHeight="1">
      <c r="A318" s="143"/>
      <c r="B318" s="144"/>
      <c r="C318" s="145"/>
      <c r="D318" s="6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5.75" customHeight="1">
      <c r="A319" s="143"/>
      <c r="B319" s="144"/>
      <c r="C319" s="145"/>
      <c r="D319" s="6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5.75" customHeight="1">
      <c r="A320" s="143"/>
      <c r="B320" s="144"/>
      <c r="C320" s="145"/>
      <c r="D320" s="6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5.75" customHeight="1">
      <c r="A321" s="143"/>
      <c r="B321" s="144"/>
      <c r="C321" s="145"/>
      <c r="D321" s="6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5.75" customHeight="1">
      <c r="A322" s="143"/>
      <c r="B322" s="144"/>
      <c r="C322" s="145"/>
      <c r="D322" s="6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5.75" customHeight="1">
      <c r="A323" s="143"/>
      <c r="B323" s="144"/>
      <c r="C323" s="145"/>
      <c r="D323" s="6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5.75" customHeight="1">
      <c r="A324" s="143"/>
      <c r="B324" s="144"/>
      <c r="C324" s="145"/>
      <c r="D324" s="6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5.75" customHeight="1">
      <c r="A325" s="143"/>
      <c r="B325" s="144"/>
      <c r="C325" s="145"/>
      <c r="D325" s="6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5.75" customHeight="1">
      <c r="A326" s="143"/>
      <c r="B326" s="144"/>
      <c r="C326" s="145"/>
      <c r="D326" s="6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5.75" customHeight="1">
      <c r="A327" s="143"/>
      <c r="B327" s="144"/>
      <c r="C327" s="145"/>
      <c r="D327" s="6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5.75" customHeight="1">
      <c r="A328" s="143"/>
      <c r="B328" s="144"/>
      <c r="C328" s="145"/>
      <c r="D328" s="6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5.75" customHeight="1">
      <c r="A329" s="143"/>
      <c r="B329" s="144"/>
      <c r="C329" s="145"/>
      <c r="D329" s="6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5.75" customHeight="1">
      <c r="A330" s="143"/>
      <c r="B330" s="144"/>
      <c r="C330" s="145"/>
      <c r="D330" s="6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5.75" customHeight="1">
      <c r="A331" s="143"/>
      <c r="B331" s="144"/>
      <c r="C331" s="145"/>
      <c r="D331" s="6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5.75" customHeight="1">
      <c r="A332" s="143"/>
      <c r="B332" s="144"/>
      <c r="C332" s="145"/>
      <c r="D332" s="6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5.75" customHeight="1">
      <c r="A333" s="143"/>
      <c r="B333" s="144"/>
      <c r="C333" s="145"/>
      <c r="D333" s="6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5.75" customHeight="1">
      <c r="G334" s="159"/>
    </row>
    <row r="335" spans="1:33" ht="15.75" customHeight="1">
      <c r="G335" s="159"/>
    </row>
    <row r="336" spans="1:33" ht="15.75" customHeight="1">
      <c r="G336" s="159"/>
    </row>
    <row r="337" spans="7:7" ht="15.75" customHeight="1">
      <c r="G337" s="159"/>
    </row>
    <row r="338" spans="7:7" ht="15.75" customHeight="1">
      <c r="G338" s="159"/>
    </row>
    <row r="339" spans="7:7" ht="15.75" customHeight="1">
      <c r="G339" s="159"/>
    </row>
    <row r="340" spans="7:7" ht="15.75" customHeight="1">
      <c r="G340" s="159"/>
    </row>
    <row r="341" spans="7:7" ht="15.75" customHeight="1">
      <c r="G341" s="159"/>
    </row>
    <row r="342" spans="7:7" ht="15.75" customHeight="1">
      <c r="G342" s="159"/>
    </row>
    <row r="343" spans="7:7" ht="15.75" customHeight="1">
      <c r="G343" s="159"/>
    </row>
    <row r="344" spans="7:7" ht="15.75" customHeight="1">
      <c r="G344" s="159"/>
    </row>
    <row r="345" spans="7:7" ht="15.75" customHeight="1">
      <c r="G345" s="159"/>
    </row>
    <row r="346" spans="7:7" ht="15.75" customHeight="1">
      <c r="G346" s="159"/>
    </row>
    <row r="347" spans="7:7" ht="15.75" customHeight="1">
      <c r="G347" s="159"/>
    </row>
    <row r="348" spans="7:7" ht="15.75" customHeight="1">
      <c r="G348" s="159"/>
    </row>
    <row r="349" spans="7:7" ht="15.75" customHeight="1">
      <c r="G349" s="159"/>
    </row>
    <row r="350" spans="7:7" ht="15.75" customHeight="1">
      <c r="G350" s="159"/>
    </row>
    <row r="351" spans="7:7" ht="15.75" customHeight="1">
      <c r="G351" s="159"/>
    </row>
    <row r="352" spans="7:7" ht="15.75" customHeight="1">
      <c r="G352" s="159"/>
    </row>
    <row r="353" spans="7:7" ht="15.75" customHeight="1">
      <c r="G353" s="159"/>
    </row>
    <row r="354" spans="7:7" ht="15.75" customHeight="1">
      <c r="G354" s="159"/>
    </row>
    <row r="355" spans="7:7" ht="15.75" customHeight="1">
      <c r="G355" s="159"/>
    </row>
    <row r="356" spans="7:7" ht="15.75" customHeight="1">
      <c r="G356" s="159"/>
    </row>
    <row r="357" spans="7:7" ht="15.75" customHeight="1">
      <c r="G357" s="159"/>
    </row>
    <row r="358" spans="7:7" ht="15.75" customHeight="1">
      <c r="G358" s="159"/>
    </row>
    <row r="359" spans="7:7" ht="15.75" customHeight="1">
      <c r="G359" s="159"/>
    </row>
    <row r="360" spans="7:7" ht="15.75" customHeight="1">
      <c r="G360" s="159"/>
    </row>
    <row r="361" spans="7:7" ht="15.75" customHeight="1">
      <c r="G361" s="159"/>
    </row>
    <row r="362" spans="7:7" ht="15.75" customHeight="1">
      <c r="G362" s="159"/>
    </row>
    <row r="363" spans="7:7" ht="15.75" customHeight="1">
      <c r="G363" s="159"/>
    </row>
    <row r="364" spans="7:7" ht="15.75" customHeight="1">
      <c r="G364" s="159"/>
    </row>
    <row r="365" spans="7:7" ht="15.75" customHeight="1">
      <c r="G365" s="159"/>
    </row>
    <row r="366" spans="7:7" ht="15.75" customHeight="1">
      <c r="G366" s="159"/>
    </row>
    <row r="367" spans="7:7" ht="15.75" customHeight="1">
      <c r="G367" s="159"/>
    </row>
    <row r="368" spans="7:7" ht="15.75" customHeight="1">
      <c r="G368" s="159"/>
    </row>
    <row r="369" spans="7:7" ht="15.75" customHeight="1">
      <c r="G369" s="159"/>
    </row>
    <row r="370" spans="7:7" ht="15.75" customHeight="1">
      <c r="G370" s="159"/>
    </row>
    <row r="371" spans="7:7" ht="15.75" customHeight="1">
      <c r="G371" s="159"/>
    </row>
    <row r="372" spans="7:7" ht="15.75" customHeight="1">
      <c r="G372" s="159"/>
    </row>
    <row r="373" spans="7:7" ht="15.75" customHeight="1">
      <c r="G373" s="159"/>
    </row>
    <row r="374" spans="7:7" ht="15.75" customHeight="1">
      <c r="G374" s="159"/>
    </row>
    <row r="375" spans="7:7" ht="15.75" customHeight="1">
      <c r="G375" s="159"/>
    </row>
    <row r="376" spans="7:7" ht="15.75" customHeight="1">
      <c r="G376" s="159"/>
    </row>
    <row r="377" spans="7:7" ht="15.75" customHeight="1">
      <c r="G377" s="159"/>
    </row>
    <row r="378" spans="7:7" ht="15.75" customHeight="1">
      <c r="G378" s="159"/>
    </row>
    <row r="379" spans="7:7" ht="15.75" customHeight="1">
      <c r="G379" s="159"/>
    </row>
    <row r="380" spans="7:7" ht="15.75" customHeight="1">
      <c r="G380" s="159"/>
    </row>
    <row r="381" spans="7:7" ht="15.75" customHeight="1">
      <c r="G381" s="159"/>
    </row>
    <row r="382" spans="7:7" ht="15.75" customHeight="1">
      <c r="G382" s="159"/>
    </row>
    <row r="383" spans="7:7" ht="15.75" customHeight="1">
      <c r="G383" s="159"/>
    </row>
    <row r="384" spans="7:7" ht="15.75" customHeight="1">
      <c r="G384" s="159"/>
    </row>
    <row r="385" spans="7:7" ht="15.75" customHeight="1">
      <c r="G385" s="159"/>
    </row>
    <row r="386" spans="7:7" ht="15.75" customHeight="1">
      <c r="G386" s="159"/>
    </row>
    <row r="387" spans="7:7" ht="15.75" customHeight="1">
      <c r="G387" s="159"/>
    </row>
    <row r="388" spans="7:7" ht="15.75" customHeight="1">
      <c r="G388" s="159"/>
    </row>
    <row r="389" spans="7:7" ht="15.75" customHeight="1">
      <c r="G389" s="159"/>
    </row>
    <row r="390" spans="7:7" ht="15.75" customHeight="1">
      <c r="G390" s="159"/>
    </row>
    <row r="391" spans="7:7" ht="15.75" customHeight="1">
      <c r="G391" s="159"/>
    </row>
    <row r="392" spans="7:7" ht="15.75" customHeight="1">
      <c r="G392" s="159"/>
    </row>
    <row r="393" spans="7:7" ht="15.75" customHeight="1">
      <c r="G393" s="159"/>
    </row>
    <row r="394" spans="7:7" ht="15.75" customHeight="1">
      <c r="G394" s="159"/>
    </row>
    <row r="395" spans="7:7" ht="15.75" customHeight="1">
      <c r="G395" s="159"/>
    </row>
    <row r="396" spans="7:7" ht="15.75" customHeight="1">
      <c r="G396" s="159"/>
    </row>
    <row r="397" spans="7:7" ht="15.75" customHeight="1">
      <c r="G397" s="159"/>
    </row>
    <row r="398" spans="7:7" ht="15.75" customHeight="1">
      <c r="G398" s="159"/>
    </row>
    <row r="399" spans="7:7" ht="15.75" customHeight="1">
      <c r="G399" s="159"/>
    </row>
    <row r="400" spans="7:7" ht="15.75" customHeight="1">
      <c r="G400" s="159"/>
    </row>
    <row r="401" spans="7:7" ht="15.75" customHeight="1">
      <c r="G401" s="159"/>
    </row>
    <row r="402" spans="7:7" ht="15.75" customHeight="1">
      <c r="G402" s="159"/>
    </row>
    <row r="403" spans="7:7" ht="15.75" customHeight="1">
      <c r="G403" s="159"/>
    </row>
    <row r="404" spans="7:7" ht="15.75" customHeight="1">
      <c r="G404" s="159"/>
    </row>
    <row r="405" spans="7:7" ht="15.75" customHeight="1">
      <c r="G405" s="159"/>
    </row>
    <row r="406" spans="7:7" ht="15.75" customHeight="1">
      <c r="G406" s="159"/>
    </row>
    <row r="407" spans="7:7" ht="15.75" customHeight="1">
      <c r="G407" s="159"/>
    </row>
    <row r="408" spans="7:7" ht="15.75" customHeight="1">
      <c r="G408" s="159"/>
    </row>
    <row r="409" spans="7:7" ht="15.75" customHeight="1">
      <c r="G409" s="159"/>
    </row>
    <row r="410" spans="7:7" ht="15.75" customHeight="1">
      <c r="G410" s="159"/>
    </row>
    <row r="411" spans="7:7" ht="15.75" customHeight="1">
      <c r="G411" s="159"/>
    </row>
    <row r="412" spans="7:7" ht="15.75" customHeight="1">
      <c r="G412" s="159"/>
    </row>
    <row r="413" spans="7:7" ht="15.75" customHeight="1">
      <c r="G413" s="159"/>
    </row>
    <row r="414" spans="7:7" ht="15.75" customHeight="1">
      <c r="G414" s="159"/>
    </row>
    <row r="415" spans="7:7" ht="15.75" customHeight="1">
      <c r="G415" s="159"/>
    </row>
    <row r="416" spans="7:7" ht="15.75" customHeight="1">
      <c r="G416" s="159"/>
    </row>
    <row r="417" spans="7:7" ht="15.75" customHeight="1">
      <c r="G417" s="159"/>
    </row>
    <row r="418" spans="7:7" ht="15.75" customHeight="1">
      <c r="G418" s="159"/>
    </row>
    <row r="419" spans="7:7" ht="15.75" customHeight="1">
      <c r="G419" s="159"/>
    </row>
    <row r="420" spans="7:7" ht="15.75" customHeight="1">
      <c r="G420" s="159"/>
    </row>
    <row r="421" spans="7:7" ht="15.75" customHeight="1">
      <c r="G421" s="159"/>
    </row>
    <row r="422" spans="7:7" ht="15.75" customHeight="1">
      <c r="G422" s="159"/>
    </row>
    <row r="423" spans="7:7" ht="15.75" customHeight="1">
      <c r="G423" s="159"/>
    </row>
    <row r="424" spans="7:7" ht="15.75" customHeight="1">
      <c r="G424" s="159"/>
    </row>
    <row r="425" spans="7:7" ht="15.75" customHeight="1">
      <c r="G425" s="159"/>
    </row>
    <row r="426" spans="7:7" ht="15.75" customHeight="1">
      <c r="G426" s="159"/>
    </row>
    <row r="427" spans="7:7" ht="15.75" customHeight="1">
      <c r="G427" s="159"/>
    </row>
    <row r="428" spans="7:7" ht="15.75" customHeight="1">
      <c r="G428" s="159"/>
    </row>
    <row r="429" spans="7:7" ht="15.75" customHeight="1">
      <c r="G429" s="159"/>
    </row>
    <row r="430" spans="7:7" ht="15.75" customHeight="1">
      <c r="G430" s="159"/>
    </row>
    <row r="431" spans="7:7" ht="15.75" customHeight="1">
      <c r="G431" s="159"/>
    </row>
    <row r="432" spans="7:7" ht="15.75" customHeight="1">
      <c r="G432" s="159"/>
    </row>
    <row r="433" spans="7:7" ht="15.75" customHeight="1">
      <c r="G433" s="159"/>
    </row>
    <row r="434" spans="7:7" ht="15.75" customHeight="1">
      <c r="G434" s="159"/>
    </row>
    <row r="435" spans="7:7" ht="15.75" customHeight="1">
      <c r="G435" s="159"/>
    </row>
    <row r="436" spans="7:7" ht="15.75" customHeight="1">
      <c r="G436" s="159"/>
    </row>
    <row r="437" spans="7:7" ht="15.75" customHeight="1">
      <c r="G437" s="159"/>
    </row>
    <row r="438" spans="7:7" ht="15.75" customHeight="1">
      <c r="G438" s="159"/>
    </row>
    <row r="439" spans="7:7" ht="15.75" customHeight="1">
      <c r="G439" s="159"/>
    </row>
    <row r="440" spans="7:7" ht="15.75" customHeight="1">
      <c r="G440" s="159"/>
    </row>
    <row r="441" spans="7:7" ht="15.75" customHeight="1">
      <c r="G441" s="159"/>
    </row>
    <row r="442" spans="7:7" ht="15.75" customHeight="1">
      <c r="G442" s="159"/>
    </row>
    <row r="443" spans="7:7" ht="15.75" customHeight="1">
      <c r="G443" s="159"/>
    </row>
    <row r="444" spans="7:7" ht="15.75" customHeight="1">
      <c r="G444" s="159"/>
    </row>
    <row r="445" spans="7:7" ht="15.75" customHeight="1">
      <c r="G445" s="159"/>
    </row>
    <row r="446" spans="7:7" ht="15.75" customHeight="1">
      <c r="G446" s="159"/>
    </row>
    <row r="447" spans="7:7" ht="15.75" customHeight="1">
      <c r="G447" s="159"/>
    </row>
    <row r="448" spans="7:7" ht="15.75" customHeight="1">
      <c r="G448" s="159"/>
    </row>
    <row r="449" spans="7:7" ht="15.75" customHeight="1">
      <c r="G449" s="159"/>
    </row>
    <row r="450" spans="7:7" ht="15.75" customHeight="1">
      <c r="G450" s="159"/>
    </row>
    <row r="451" spans="7:7" ht="15.75" customHeight="1">
      <c r="G451" s="159"/>
    </row>
    <row r="452" spans="7:7" ht="15.75" customHeight="1">
      <c r="G452" s="159"/>
    </row>
    <row r="453" spans="7:7" ht="15.75" customHeight="1">
      <c r="G453" s="159"/>
    </row>
    <row r="454" spans="7:7" ht="15.75" customHeight="1">
      <c r="G454" s="159"/>
    </row>
    <row r="455" spans="7:7" ht="15.75" customHeight="1">
      <c r="G455" s="159"/>
    </row>
    <row r="456" spans="7:7" ht="15.75" customHeight="1">
      <c r="G456" s="159"/>
    </row>
    <row r="457" spans="7:7" ht="15.75" customHeight="1">
      <c r="G457" s="159"/>
    </row>
    <row r="458" spans="7:7" ht="15.75" customHeight="1">
      <c r="G458" s="159"/>
    </row>
    <row r="459" spans="7:7" ht="15.75" customHeight="1">
      <c r="G459" s="159"/>
    </row>
    <row r="460" spans="7:7" ht="15.75" customHeight="1">
      <c r="G460" s="159"/>
    </row>
    <row r="461" spans="7:7" ht="15.75" customHeight="1">
      <c r="G461" s="159"/>
    </row>
    <row r="462" spans="7:7" ht="15.75" customHeight="1">
      <c r="G462" s="159"/>
    </row>
    <row r="463" spans="7:7" ht="15.75" customHeight="1">
      <c r="G463" s="159"/>
    </row>
    <row r="464" spans="7:7" ht="15.75" customHeight="1">
      <c r="G464" s="159"/>
    </row>
    <row r="465" spans="7:7" ht="15.75" customHeight="1">
      <c r="G465" s="159"/>
    </row>
    <row r="466" spans="7:7" ht="15.75" customHeight="1">
      <c r="G466" s="159"/>
    </row>
    <row r="467" spans="7:7" ht="15.75" customHeight="1">
      <c r="G467" s="159"/>
    </row>
    <row r="468" spans="7:7" ht="15.75" customHeight="1">
      <c r="G468" s="159"/>
    </row>
    <row r="469" spans="7:7" ht="15.75" customHeight="1">
      <c r="G469" s="159"/>
    </row>
    <row r="470" spans="7:7" ht="15.75" customHeight="1">
      <c r="G470" s="159"/>
    </row>
    <row r="471" spans="7:7" ht="15.75" customHeight="1">
      <c r="G471" s="159"/>
    </row>
    <row r="472" spans="7:7" ht="15.75" customHeight="1">
      <c r="G472" s="159"/>
    </row>
    <row r="473" spans="7:7" ht="15.75" customHeight="1">
      <c r="G473" s="159"/>
    </row>
    <row r="474" spans="7:7" ht="15.75" customHeight="1">
      <c r="G474" s="159"/>
    </row>
    <row r="475" spans="7:7" ht="15.75" customHeight="1">
      <c r="G475" s="159"/>
    </row>
    <row r="476" spans="7:7" ht="15.75" customHeight="1">
      <c r="G476" s="159"/>
    </row>
    <row r="477" spans="7:7" ht="15.75" customHeight="1">
      <c r="G477" s="159"/>
    </row>
    <row r="478" spans="7:7" ht="15.75" customHeight="1">
      <c r="G478" s="159"/>
    </row>
    <row r="479" spans="7:7" ht="15.75" customHeight="1">
      <c r="G479" s="159"/>
    </row>
    <row r="480" spans="7:7" ht="15.75" customHeight="1">
      <c r="G480" s="159"/>
    </row>
    <row r="481" spans="7:7" ht="15.75" customHeight="1">
      <c r="G481" s="159"/>
    </row>
    <row r="482" spans="7:7" ht="15.75" customHeight="1">
      <c r="G482" s="159"/>
    </row>
    <row r="483" spans="7:7" ht="15.75" customHeight="1">
      <c r="G483" s="159"/>
    </row>
    <row r="484" spans="7:7" ht="15.75" customHeight="1">
      <c r="G484" s="159"/>
    </row>
    <row r="485" spans="7:7" ht="15.75" customHeight="1">
      <c r="G485" s="159"/>
    </row>
    <row r="486" spans="7:7" ht="15.75" customHeight="1">
      <c r="G486" s="159"/>
    </row>
    <row r="487" spans="7:7" ht="15.75" customHeight="1">
      <c r="G487" s="159"/>
    </row>
    <row r="488" spans="7:7" ht="15.75" customHeight="1">
      <c r="G488" s="159"/>
    </row>
    <row r="489" spans="7:7" ht="15.75" customHeight="1">
      <c r="G489" s="159"/>
    </row>
    <row r="490" spans="7:7" ht="15.75" customHeight="1">
      <c r="G490" s="159"/>
    </row>
    <row r="491" spans="7:7" ht="15.75" customHeight="1">
      <c r="G491" s="159"/>
    </row>
    <row r="492" spans="7:7" ht="15.75" customHeight="1">
      <c r="G492" s="159"/>
    </row>
    <row r="493" spans="7:7" ht="15.75" customHeight="1">
      <c r="G493" s="159"/>
    </row>
    <row r="494" spans="7:7" ht="15.75" customHeight="1">
      <c r="G494" s="159"/>
    </row>
    <row r="495" spans="7:7" ht="15.75" customHeight="1">
      <c r="G495" s="159"/>
    </row>
    <row r="496" spans="7:7" ht="15.75" customHeight="1">
      <c r="G496" s="159"/>
    </row>
    <row r="497" spans="7:7" ht="15.75" customHeight="1">
      <c r="G497" s="159"/>
    </row>
    <row r="498" spans="7:7" ht="15.75" customHeight="1">
      <c r="G498" s="159"/>
    </row>
    <row r="499" spans="7:7" ht="15.75" customHeight="1">
      <c r="G499" s="159"/>
    </row>
    <row r="500" spans="7:7" ht="15.75" customHeight="1">
      <c r="G500" s="159"/>
    </row>
    <row r="501" spans="7:7" ht="15.75" customHeight="1">
      <c r="G501" s="159"/>
    </row>
    <row r="502" spans="7:7" ht="15.75" customHeight="1">
      <c r="G502" s="159"/>
    </row>
    <row r="503" spans="7:7" ht="15.75" customHeight="1">
      <c r="G503" s="159"/>
    </row>
    <row r="504" spans="7:7" ht="15.75" customHeight="1">
      <c r="G504" s="159"/>
    </row>
    <row r="505" spans="7:7" ht="15.75" customHeight="1">
      <c r="G505" s="159"/>
    </row>
    <row r="506" spans="7:7" ht="15.75" customHeight="1">
      <c r="G506" s="159"/>
    </row>
    <row r="507" spans="7:7" ht="15.75" customHeight="1">
      <c r="G507" s="159"/>
    </row>
    <row r="508" spans="7:7" ht="15.75" customHeight="1">
      <c r="G508" s="159"/>
    </row>
    <row r="509" spans="7:7" ht="15.75" customHeight="1">
      <c r="G509" s="159"/>
    </row>
    <row r="510" spans="7:7" ht="15.75" customHeight="1">
      <c r="G510" s="159"/>
    </row>
    <row r="511" spans="7:7" ht="15.75" customHeight="1">
      <c r="G511" s="159"/>
    </row>
    <row r="512" spans="7:7" ht="15.75" customHeight="1">
      <c r="G512" s="159"/>
    </row>
    <row r="513" spans="7:7" ht="15.75" customHeight="1">
      <c r="G513" s="159"/>
    </row>
    <row r="514" spans="7:7" ht="15.75" customHeight="1">
      <c r="G514" s="159"/>
    </row>
    <row r="515" spans="7:7" ht="15.75" customHeight="1">
      <c r="G515" s="159"/>
    </row>
    <row r="516" spans="7:7" ht="15.75" customHeight="1">
      <c r="G516" s="159"/>
    </row>
    <row r="517" spans="7:7" ht="15.75" customHeight="1">
      <c r="G517" s="159"/>
    </row>
    <row r="518" spans="7:7" ht="15.75" customHeight="1">
      <c r="G518" s="159"/>
    </row>
    <row r="519" spans="7:7" ht="15.75" customHeight="1">
      <c r="G519" s="159"/>
    </row>
    <row r="520" spans="7:7" ht="15.75" customHeight="1">
      <c r="G520" s="159"/>
    </row>
    <row r="521" spans="7:7" ht="15.75" customHeight="1">
      <c r="G521" s="159"/>
    </row>
    <row r="522" spans="7:7" ht="15.75" customHeight="1">
      <c r="G522" s="159"/>
    </row>
    <row r="523" spans="7:7" ht="15.75" customHeight="1">
      <c r="G523" s="159"/>
    </row>
    <row r="524" spans="7:7" ht="15.75" customHeight="1">
      <c r="G524" s="159"/>
    </row>
    <row r="525" spans="7:7" ht="15.75" customHeight="1">
      <c r="G525" s="159"/>
    </row>
    <row r="526" spans="7:7" ht="15.75" customHeight="1">
      <c r="G526" s="159"/>
    </row>
    <row r="527" spans="7:7" ht="15.75" customHeight="1">
      <c r="G527" s="159"/>
    </row>
    <row r="528" spans="7:7" ht="15.75" customHeight="1">
      <c r="G528" s="159"/>
    </row>
    <row r="529" spans="7:7" ht="15.75" customHeight="1">
      <c r="G529" s="159"/>
    </row>
    <row r="530" spans="7:7" ht="15.75" customHeight="1">
      <c r="G530" s="159"/>
    </row>
    <row r="531" spans="7:7" ht="15.75" customHeight="1">
      <c r="G531" s="159"/>
    </row>
    <row r="532" spans="7:7" ht="15.75" customHeight="1">
      <c r="G532" s="159"/>
    </row>
    <row r="533" spans="7:7" ht="15.75" customHeight="1">
      <c r="G533" s="159"/>
    </row>
    <row r="534" spans="7:7" ht="15.75" customHeight="1">
      <c r="G534" s="159"/>
    </row>
    <row r="535" spans="7:7" ht="15.75" customHeight="1">
      <c r="G535" s="159"/>
    </row>
    <row r="536" spans="7:7" ht="15.75" customHeight="1">
      <c r="G536" s="159"/>
    </row>
    <row r="537" spans="7:7" ht="15.75" customHeight="1">
      <c r="G537" s="159"/>
    </row>
    <row r="538" spans="7:7" ht="15.75" customHeight="1">
      <c r="G538" s="159"/>
    </row>
    <row r="539" spans="7:7" ht="15.75" customHeight="1">
      <c r="G539" s="159"/>
    </row>
    <row r="540" spans="7:7" ht="15.75" customHeight="1">
      <c r="G540" s="159"/>
    </row>
    <row r="541" spans="7:7" ht="15.75" customHeight="1">
      <c r="G541" s="159"/>
    </row>
    <row r="542" spans="7:7" ht="15.75" customHeight="1">
      <c r="G542" s="159"/>
    </row>
    <row r="543" spans="7:7" ht="15.75" customHeight="1">
      <c r="G543" s="159"/>
    </row>
    <row r="544" spans="7:7" ht="15.75" customHeight="1">
      <c r="G544" s="159"/>
    </row>
    <row r="545" spans="7:7" ht="15.75" customHeight="1">
      <c r="G545" s="159"/>
    </row>
    <row r="546" spans="7:7" ht="15.75" customHeight="1">
      <c r="G546" s="159"/>
    </row>
    <row r="547" spans="7:7" ht="15.75" customHeight="1">
      <c r="G547" s="159"/>
    </row>
    <row r="548" spans="7:7" ht="15.75" customHeight="1">
      <c r="G548" s="159"/>
    </row>
    <row r="549" spans="7:7" ht="15.75" customHeight="1">
      <c r="G549" s="159"/>
    </row>
    <row r="550" spans="7:7" ht="15.75" customHeight="1">
      <c r="G550" s="159"/>
    </row>
    <row r="551" spans="7:7" ht="15.75" customHeight="1">
      <c r="G551" s="159"/>
    </row>
    <row r="552" spans="7:7" ht="15.75" customHeight="1">
      <c r="G552" s="159"/>
    </row>
    <row r="553" spans="7:7" ht="15.75" customHeight="1">
      <c r="G553" s="159"/>
    </row>
    <row r="554" spans="7:7" ht="15.75" customHeight="1">
      <c r="G554" s="159"/>
    </row>
    <row r="555" spans="7:7" ht="15.75" customHeight="1">
      <c r="G555" s="159"/>
    </row>
    <row r="556" spans="7:7" ht="15.75" customHeight="1">
      <c r="G556" s="159"/>
    </row>
    <row r="557" spans="7:7" ht="15.75" customHeight="1">
      <c r="G557" s="159"/>
    </row>
    <row r="558" spans="7:7" ht="15.75" customHeight="1">
      <c r="G558" s="159"/>
    </row>
    <row r="559" spans="7:7" ht="15.75" customHeight="1">
      <c r="G559" s="159"/>
    </row>
    <row r="560" spans="7:7" ht="15.75" customHeight="1">
      <c r="G560" s="159"/>
    </row>
    <row r="561" spans="7:7" ht="15.75" customHeight="1">
      <c r="G561" s="159"/>
    </row>
    <row r="562" spans="7:7" ht="15.75" customHeight="1">
      <c r="G562" s="159"/>
    </row>
    <row r="563" spans="7:7" ht="15.75" customHeight="1">
      <c r="G563" s="159"/>
    </row>
    <row r="564" spans="7:7" ht="15.75" customHeight="1">
      <c r="G564" s="159"/>
    </row>
    <row r="565" spans="7:7" ht="15.75" customHeight="1">
      <c r="G565" s="159"/>
    </row>
    <row r="566" spans="7:7" ht="15.75" customHeight="1">
      <c r="G566" s="159"/>
    </row>
    <row r="567" spans="7:7" ht="15.75" customHeight="1">
      <c r="G567" s="159"/>
    </row>
    <row r="568" spans="7:7" ht="15.75" customHeight="1">
      <c r="G568" s="159"/>
    </row>
    <row r="569" spans="7:7" ht="15.75" customHeight="1">
      <c r="G569" s="159"/>
    </row>
    <row r="570" spans="7:7" ht="15.75" customHeight="1">
      <c r="G570" s="159"/>
    </row>
    <row r="571" spans="7:7" ht="15.75" customHeight="1">
      <c r="G571" s="159"/>
    </row>
    <row r="572" spans="7:7" ht="15.75" customHeight="1">
      <c r="G572" s="159"/>
    </row>
    <row r="573" spans="7:7" ht="15.75" customHeight="1">
      <c r="G573" s="159"/>
    </row>
    <row r="574" spans="7:7" ht="15.75" customHeight="1">
      <c r="G574" s="159"/>
    </row>
    <row r="575" spans="7:7" ht="15.75" customHeight="1">
      <c r="G575" s="159"/>
    </row>
    <row r="576" spans="7:7" ht="15.75" customHeight="1">
      <c r="G576" s="159"/>
    </row>
    <row r="577" spans="7:7" ht="15.75" customHeight="1">
      <c r="G577" s="159"/>
    </row>
    <row r="578" spans="7:7" ht="15.75" customHeight="1">
      <c r="G578" s="159"/>
    </row>
    <row r="579" spans="7:7" ht="15.75" customHeight="1">
      <c r="G579" s="159"/>
    </row>
    <row r="580" spans="7:7" ht="15.75" customHeight="1">
      <c r="G580" s="159"/>
    </row>
    <row r="581" spans="7:7" ht="15.75" customHeight="1">
      <c r="G581" s="159"/>
    </row>
    <row r="582" spans="7:7" ht="15.75" customHeight="1">
      <c r="G582" s="159"/>
    </row>
    <row r="583" spans="7:7" ht="15.75" customHeight="1">
      <c r="G583" s="159"/>
    </row>
    <row r="584" spans="7:7" ht="15.75" customHeight="1">
      <c r="G584" s="159"/>
    </row>
    <row r="585" spans="7:7" ht="15.75" customHeight="1">
      <c r="G585" s="159"/>
    </row>
    <row r="586" spans="7:7" ht="15.75" customHeight="1">
      <c r="G586" s="159"/>
    </row>
    <row r="587" spans="7:7" ht="15.75" customHeight="1">
      <c r="G587" s="159"/>
    </row>
    <row r="588" spans="7:7" ht="15.75" customHeight="1">
      <c r="G588" s="159"/>
    </row>
    <row r="589" spans="7:7" ht="15.75" customHeight="1">
      <c r="G589" s="159"/>
    </row>
    <row r="590" spans="7:7" ht="15.75" customHeight="1">
      <c r="G590" s="159"/>
    </row>
    <row r="591" spans="7:7" ht="15.75" customHeight="1">
      <c r="G591" s="159"/>
    </row>
    <row r="592" spans="7:7" ht="15.75" customHeight="1">
      <c r="G592" s="159"/>
    </row>
    <row r="593" spans="7:7" ht="15.75" customHeight="1">
      <c r="G593" s="159"/>
    </row>
    <row r="594" spans="7:7" ht="15.75" customHeight="1">
      <c r="G594" s="159"/>
    </row>
    <row r="595" spans="7:7" ht="15.75" customHeight="1">
      <c r="G595" s="159"/>
    </row>
    <row r="596" spans="7:7" ht="15.75" customHeight="1">
      <c r="G596" s="159"/>
    </row>
    <row r="597" spans="7:7" ht="15.75" customHeight="1">
      <c r="G597" s="159"/>
    </row>
    <row r="598" spans="7:7" ht="15.75" customHeight="1">
      <c r="G598" s="159"/>
    </row>
    <row r="599" spans="7:7" ht="15.75" customHeight="1">
      <c r="G599" s="159"/>
    </row>
    <row r="600" spans="7:7" ht="15.75" customHeight="1">
      <c r="G600" s="159"/>
    </row>
    <row r="601" spans="7:7" ht="15.75" customHeight="1">
      <c r="G601" s="159"/>
    </row>
    <row r="602" spans="7:7" ht="15.75" customHeight="1">
      <c r="G602" s="159"/>
    </row>
    <row r="603" spans="7:7" ht="15.75" customHeight="1">
      <c r="G603" s="159"/>
    </row>
    <row r="604" spans="7:7" ht="15.75" customHeight="1">
      <c r="G604" s="159"/>
    </row>
    <row r="605" spans="7:7" ht="15.75" customHeight="1">
      <c r="G605" s="159"/>
    </row>
    <row r="606" spans="7:7" ht="15.75" customHeight="1">
      <c r="G606" s="159"/>
    </row>
    <row r="607" spans="7:7" ht="15.75" customHeight="1">
      <c r="G607" s="159"/>
    </row>
    <row r="608" spans="7:7" ht="15.75" customHeight="1">
      <c r="G608" s="159"/>
    </row>
    <row r="609" spans="7:7" ht="15.75" customHeight="1">
      <c r="G609" s="159"/>
    </row>
    <row r="610" spans="7:7" ht="15.75" customHeight="1">
      <c r="G610" s="159"/>
    </row>
    <row r="611" spans="7:7" ht="15.75" customHeight="1">
      <c r="G611" s="159"/>
    </row>
    <row r="612" spans="7:7" ht="15.75" customHeight="1">
      <c r="G612" s="159"/>
    </row>
    <row r="613" spans="7:7" ht="15.75" customHeight="1">
      <c r="G613" s="159"/>
    </row>
    <row r="614" spans="7:7" ht="15.75" customHeight="1">
      <c r="G614" s="159"/>
    </row>
    <row r="615" spans="7:7" ht="15.75" customHeight="1">
      <c r="G615" s="159"/>
    </row>
    <row r="616" spans="7:7" ht="15.75" customHeight="1">
      <c r="G616" s="159"/>
    </row>
    <row r="617" spans="7:7" ht="15.75" customHeight="1">
      <c r="G617" s="159"/>
    </row>
    <row r="618" spans="7:7" ht="15.75" customHeight="1">
      <c r="G618" s="159"/>
    </row>
    <row r="619" spans="7:7" ht="15.75" customHeight="1">
      <c r="G619" s="159"/>
    </row>
    <row r="620" spans="7:7" ht="15.75" customHeight="1">
      <c r="G620" s="159"/>
    </row>
    <row r="621" spans="7:7" ht="15.75" customHeight="1">
      <c r="G621" s="159"/>
    </row>
    <row r="622" spans="7:7" ht="15.75" customHeight="1">
      <c r="G622" s="159"/>
    </row>
    <row r="623" spans="7:7" ht="15.75" customHeight="1">
      <c r="G623" s="159"/>
    </row>
    <row r="624" spans="7:7" ht="15.75" customHeight="1">
      <c r="G624" s="159"/>
    </row>
    <row r="625" spans="7:7" ht="15.75" customHeight="1">
      <c r="G625" s="159"/>
    </row>
    <row r="626" spans="7:7" ht="15.75" customHeight="1">
      <c r="G626" s="159"/>
    </row>
    <row r="627" spans="7:7" ht="15.75" customHeight="1">
      <c r="G627" s="159"/>
    </row>
    <row r="628" spans="7:7" ht="15.75" customHeight="1">
      <c r="G628" s="159"/>
    </row>
    <row r="629" spans="7:7" ht="15.75" customHeight="1">
      <c r="G629" s="159"/>
    </row>
    <row r="630" spans="7:7" ht="15.75" customHeight="1">
      <c r="G630" s="159"/>
    </row>
    <row r="631" spans="7:7" ht="15.75" customHeight="1">
      <c r="G631" s="159"/>
    </row>
    <row r="632" spans="7:7" ht="15.75" customHeight="1">
      <c r="G632" s="159"/>
    </row>
    <row r="633" spans="7:7" ht="15.75" customHeight="1">
      <c r="G633" s="159"/>
    </row>
    <row r="634" spans="7:7" ht="15.75" customHeight="1">
      <c r="G634" s="159"/>
    </row>
    <row r="635" spans="7:7" ht="15.75" customHeight="1">
      <c r="G635" s="159"/>
    </row>
    <row r="636" spans="7:7" ht="15.75" customHeight="1">
      <c r="G636" s="159"/>
    </row>
    <row r="637" spans="7:7" ht="15.75" customHeight="1">
      <c r="G637" s="159"/>
    </row>
    <row r="638" spans="7:7" ht="15.75" customHeight="1">
      <c r="G638" s="159"/>
    </row>
    <row r="639" spans="7:7" ht="15.75" customHeight="1">
      <c r="G639" s="159"/>
    </row>
    <row r="640" spans="7:7" ht="15.75" customHeight="1">
      <c r="G640" s="159"/>
    </row>
    <row r="641" spans="7:7" ht="15.75" customHeight="1">
      <c r="G641" s="159"/>
    </row>
    <row r="642" spans="7:7" ht="15.75" customHeight="1">
      <c r="G642" s="159"/>
    </row>
    <row r="643" spans="7:7" ht="15.75" customHeight="1">
      <c r="G643" s="159"/>
    </row>
    <row r="644" spans="7:7" ht="15.75" customHeight="1">
      <c r="G644" s="159"/>
    </row>
    <row r="645" spans="7:7" ht="15.75" customHeight="1">
      <c r="G645" s="159"/>
    </row>
    <row r="646" spans="7:7" ht="15.75" customHeight="1">
      <c r="G646" s="159"/>
    </row>
    <row r="647" spans="7:7" ht="15.75" customHeight="1">
      <c r="G647" s="159"/>
    </row>
    <row r="648" spans="7:7" ht="15.75" customHeight="1">
      <c r="G648" s="159"/>
    </row>
    <row r="649" spans="7:7" ht="15.75" customHeight="1">
      <c r="G649" s="159"/>
    </row>
    <row r="650" spans="7:7" ht="15.75" customHeight="1">
      <c r="G650" s="159"/>
    </row>
    <row r="651" spans="7:7" ht="15.75" customHeight="1">
      <c r="G651" s="159"/>
    </row>
    <row r="652" spans="7:7" ht="15.75" customHeight="1">
      <c r="G652" s="159"/>
    </row>
    <row r="653" spans="7:7" ht="15.75" customHeight="1">
      <c r="G653" s="159"/>
    </row>
    <row r="654" spans="7:7" ht="15.75" customHeight="1">
      <c r="G654" s="159"/>
    </row>
    <row r="655" spans="7:7" ht="15.75" customHeight="1">
      <c r="G655" s="159"/>
    </row>
    <row r="656" spans="7:7" ht="15.75" customHeight="1">
      <c r="G656" s="159"/>
    </row>
    <row r="657" spans="7:7" ht="15.75" customHeight="1">
      <c r="G657" s="159"/>
    </row>
    <row r="658" spans="7:7" ht="15.75" customHeight="1">
      <c r="G658" s="159"/>
    </row>
    <row r="659" spans="7:7" ht="15.75" customHeight="1">
      <c r="G659" s="159"/>
    </row>
    <row r="660" spans="7:7" ht="15.75" customHeight="1">
      <c r="G660" s="159"/>
    </row>
    <row r="661" spans="7:7" ht="15.75" customHeight="1">
      <c r="G661" s="159"/>
    </row>
    <row r="662" spans="7:7" ht="15.75" customHeight="1">
      <c r="G662" s="159"/>
    </row>
    <row r="663" spans="7:7" ht="15.75" customHeight="1">
      <c r="G663" s="159"/>
    </row>
    <row r="664" spans="7:7" ht="15.75" customHeight="1">
      <c r="G664" s="159"/>
    </row>
    <row r="665" spans="7:7" ht="15.75" customHeight="1">
      <c r="G665" s="159"/>
    </row>
    <row r="666" spans="7:7" ht="15.75" customHeight="1">
      <c r="G666" s="159"/>
    </row>
    <row r="667" spans="7:7" ht="15.75" customHeight="1">
      <c r="G667" s="159"/>
    </row>
    <row r="668" spans="7:7" ht="15.75" customHeight="1">
      <c r="G668" s="159"/>
    </row>
    <row r="669" spans="7:7" ht="15.75" customHeight="1">
      <c r="G669" s="159"/>
    </row>
    <row r="670" spans="7:7" ht="15.75" customHeight="1">
      <c r="G670" s="159"/>
    </row>
    <row r="671" spans="7:7" ht="15.75" customHeight="1">
      <c r="G671" s="159"/>
    </row>
    <row r="672" spans="7:7" ht="15.75" customHeight="1">
      <c r="G672" s="159"/>
    </row>
    <row r="673" spans="7:7" ht="15.75" customHeight="1">
      <c r="G673" s="159"/>
    </row>
    <row r="674" spans="7:7" ht="15.75" customHeight="1">
      <c r="G674" s="159"/>
    </row>
    <row r="675" spans="7:7" ht="15.75" customHeight="1">
      <c r="G675" s="159"/>
    </row>
    <row r="676" spans="7:7" ht="15.75" customHeight="1">
      <c r="G676" s="159"/>
    </row>
    <row r="677" spans="7:7" ht="15.75" customHeight="1">
      <c r="G677" s="159"/>
    </row>
    <row r="678" spans="7:7" ht="15.75" customHeight="1">
      <c r="G678" s="159"/>
    </row>
    <row r="679" spans="7:7" ht="15.75" customHeight="1">
      <c r="G679" s="159"/>
    </row>
    <row r="680" spans="7:7" ht="15.75" customHeight="1">
      <c r="G680" s="159"/>
    </row>
    <row r="681" spans="7:7" ht="15.75" customHeight="1">
      <c r="G681" s="159"/>
    </row>
    <row r="682" spans="7:7" ht="15.75" customHeight="1">
      <c r="G682" s="159"/>
    </row>
    <row r="683" spans="7:7" ht="15.75" customHeight="1">
      <c r="G683" s="159"/>
    </row>
    <row r="684" spans="7:7" ht="15.75" customHeight="1">
      <c r="G684" s="159"/>
    </row>
    <row r="685" spans="7:7" ht="15.75" customHeight="1">
      <c r="G685" s="159"/>
    </row>
    <row r="686" spans="7:7" ht="15.75" customHeight="1">
      <c r="G686" s="159"/>
    </row>
    <row r="687" spans="7:7" ht="15.75" customHeight="1">
      <c r="G687" s="159"/>
    </row>
    <row r="688" spans="7:7" ht="15.75" customHeight="1">
      <c r="G688" s="159"/>
    </row>
    <row r="689" spans="7:7" ht="15.75" customHeight="1">
      <c r="G689" s="159"/>
    </row>
    <row r="690" spans="7:7" ht="15.75" customHeight="1">
      <c r="G690" s="159"/>
    </row>
    <row r="691" spans="7:7" ht="15.75" customHeight="1">
      <c r="G691" s="159"/>
    </row>
    <row r="692" spans="7:7" ht="15.75" customHeight="1">
      <c r="G692" s="159"/>
    </row>
    <row r="693" spans="7:7" ht="15.75" customHeight="1">
      <c r="G693" s="159"/>
    </row>
    <row r="694" spans="7:7" ht="15.75" customHeight="1">
      <c r="G694" s="159"/>
    </row>
    <row r="695" spans="7:7" ht="15.75" customHeight="1">
      <c r="G695" s="159"/>
    </row>
    <row r="696" spans="7:7" ht="15.75" customHeight="1">
      <c r="G696" s="159"/>
    </row>
    <row r="697" spans="7:7" ht="15.75" customHeight="1">
      <c r="G697" s="159"/>
    </row>
    <row r="698" spans="7:7" ht="15.75" customHeight="1">
      <c r="G698" s="159"/>
    </row>
    <row r="699" spans="7:7" ht="15.75" customHeight="1">
      <c r="G699" s="159"/>
    </row>
    <row r="700" spans="7:7" ht="15.75" customHeight="1">
      <c r="G700" s="159"/>
    </row>
    <row r="701" spans="7:7" ht="15.75" customHeight="1">
      <c r="G701" s="159"/>
    </row>
    <row r="702" spans="7:7" ht="15.75" customHeight="1">
      <c r="G702" s="159"/>
    </row>
    <row r="703" spans="7:7" ht="15.75" customHeight="1">
      <c r="G703" s="159"/>
    </row>
    <row r="704" spans="7:7" ht="15.75" customHeight="1">
      <c r="G704" s="159"/>
    </row>
    <row r="705" spans="7:7" ht="15.75" customHeight="1">
      <c r="G705" s="159"/>
    </row>
    <row r="706" spans="7:7" ht="15.75" customHeight="1">
      <c r="G706" s="159"/>
    </row>
    <row r="707" spans="7:7" ht="15.75" customHeight="1">
      <c r="G707" s="159"/>
    </row>
    <row r="708" spans="7:7" ht="15.75" customHeight="1">
      <c r="G708" s="159"/>
    </row>
    <row r="709" spans="7:7" ht="15.75" customHeight="1">
      <c r="G709" s="159"/>
    </row>
    <row r="710" spans="7:7" ht="15.75" customHeight="1">
      <c r="G710" s="159"/>
    </row>
    <row r="711" spans="7:7" ht="15.75" customHeight="1">
      <c r="G711" s="159"/>
    </row>
    <row r="712" spans="7:7" ht="15.75" customHeight="1">
      <c r="G712" s="159"/>
    </row>
    <row r="713" spans="7:7" ht="15.75" customHeight="1">
      <c r="G713" s="159"/>
    </row>
    <row r="714" spans="7:7" ht="15.75" customHeight="1">
      <c r="G714" s="159"/>
    </row>
    <row r="715" spans="7:7" ht="15.75" customHeight="1">
      <c r="G715" s="159"/>
    </row>
    <row r="716" spans="7:7" ht="15.75" customHeight="1">
      <c r="G716" s="159"/>
    </row>
    <row r="717" spans="7:7" ht="15.75" customHeight="1">
      <c r="G717" s="159"/>
    </row>
    <row r="718" spans="7:7" ht="15.75" customHeight="1">
      <c r="G718" s="159"/>
    </row>
    <row r="719" spans="7:7" ht="15.75" customHeight="1">
      <c r="G719" s="159"/>
    </row>
    <row r="720" spans="7:7" ht="15.75" customHeight="1">
      <c r="G720" s="159"/>
    </row>
    <row r="721" spans="7:7" ht="15.75" customHeight="1">
      <c r="G721" s="159"/>
    </row>
    <row r="722" spans="7:7" ht="15.75" customHeight="1">
      <c r="G722" s="159"/>
    </row>
    <row r="723" spans="7:7" ht="15.75" customHeight="1">
      <c r="G723" s="159"/>
    </row>
    <row r="724" spans="7:7" ht="15.75" customHeight="1">
      <c r="G724" s="159"/>
    </row>
    <row r="725" spans="7:7" ht="15.75" customHeight="1">
      <c r="G725" s="159"/>
    </row>
    <row r="726" spans="7:7" ht="15.75" customHeight="1">
      <c r="G726" s="159"/>
    </row>
    <row r="727" spans="7:7" ht="15.75" customHeight="1">
      <c r="G727" s="159"/>
    </row>
    <row r="728" spans="7:7" ht="15.75" customHeight="1">
      <c r="G728" s="159"/>
    </row>
    <row r="729" spans="7:7" ht="15.75" customHeight="1">
      <c r="G729" s="159"/>
    </row>
    <row r="730" spans="7:7" ht="15.75" customHeight="1">
      <c r="G730" s="159"/>
    </row>
    <row r="731" spans="7:7" ht="15.75" customHeight="1">
      <c r="G731" s="159"/>
    </row>
    <row r="732" spans="7:7" ht="15.75" customHeight="1">
      <c r="G732" s="159"/>
    </row>
    <row r="733" spans="7:7" ht="15.75" customHeight="1">
      <c r="G733" s="159"/>
    </row>
    <row r="734" spans="7:7" ht="15.75" customHeight="1">
      <c r="G734" s="159"/>
    </row>
    <row r="735" spans="7:7" ht="15.75" customHeight="1">
      <c r="G735" s="159"/>
    </row>
    <row r="736" spans="7:7" ht="15.75" customHeight="1">
      <c r="G736" s="159"/>
    </row>
    <row r="737" spans="7:7" ht="15.75" customHeight="1">
      <c r="G737" s="159"/>
    </row>
    <row r="738" spans="7:7" ht="15.75" customHeight="1">
      <c r="G738" s="159"/>
    </row>
    <row r="739" spans="7:7" ht="15.75" customHeight="1">
      <c r="G739" s="159"/>
    </row>
    <row r="740" spans="7:7" ht="15.75" customHeight="1">
      <c r="G740" s="159"/>
    </row>
    <row r="741" spans="7:7" ht="15.75" customHeight="1">
      <c r="G741" s="159"/>
    </row>
    <row r="742" spans="7:7" ht="15.75" customHeight="1">
      <c r="G742" s="159"/>
    </row>
    <row r="743" spans="7:7" ht="15.75" customHeight="1">
      <c r="G743" s="159"/>
    </row>
    <row r="744" spans="7:7" ht="15.75" customHeight="1">
      <c r="G744" s="159"/>
    </row>
    <row r="745" spans="7:7" ht="15.75" customHeight="1">
      <c r="G745" s="159"/>
    </row>
    <row r="746" spans="7:7" ht="15.75" customHeight="1">
      <c r="G746" s="159"/>
    </row>
    <row r="747" spans="7:7" ht="15.75" customHeight="1">
      <c r="G747" s="159"/>
    </row>
    <row r="748" spans="7:7" ht="15.75" customHeight="1">
      <c r="G748" s="159"/>
    </row>
    <row r="749" spans="7:7" ht="15.75" customHeight="1">
      <c r="G749" s="159"/>
    </row>
    <row r="750" spans="7:7" ht="15.75" customHeight="1">
      <c r="G750" s="159"/>
    </row>
    <row r="751" spans="7:7" ht="15.75" customHeight="1">
      <c r="G751" s="159"/>
    </row>
    <row r="752" spans="7:7" ht="15.75" customHeight="1">
      <c r="G752" s="159"/>
    </row>
    <row r="753" spans="7:7" ht="15.75" customHeight="1">
      <c r="G753" s="159"/>
    </row>
    <row r="754" spans="7:7" ht="15.75" customHeight="1">
      <c r="G754" s="159"/>
    </row>
    <row r="755" spans="7:7" ht="15.75" customHeight="1">
      <c r="G755" s="159"/>
    </row>
    <row r="756" spans="7:7" ht="15.75" customHeight="1">
      <c r="G756" s="159"/>
    </row>
    <row r="757" spans="7:7" ht="15.75" customHeight="1">
      <c r="G757" s="159"/>
    </row>
    <row r="758" spans="7:7" ht="15.75" customHeight="1">
      <c r="G758" s="159"/>
    </row>
    <row r="759" spans="7:7" ht="15.75" customHeight="1">
      <c r="G759" s="159"/>
    </row>
    <row r="760" spans="7:7" ht="15.75" customHeight="1">
      <c r="G760" s="159"/>
    </row>
    <row r="761" spans="7:7" ht="15.75" customHeight="1">
      <c r="G761" s="159"/>
    </row>
    <row r="762" spans="7:7" ht="15.75" customHeight="1">
      <c r="G762" s="159"/>
    </row>
    <row r="763" spans="7:7" ht="15.75" customHeight="1">
      <c r="G763" s="159"/>
    </row>
    <row r="764" spans="7:7" ht="15.75" customHeight="1">
      <c r="G764" s="159"/>
    </row>
    <row r="765" spans="7:7" ht="15.75" customHeight="1">
      <c r="G765" s="159"/>
    </row>
    <row r="766" spans="7:7" ht="15.75" customHeight="1">
      <c r="G766" s="159"/>
    </row>
    <row r="767" spans="7:7" ht="15.75" customHeight="1">
      <c r="G767" s="159"/>
    </row>
    <row r="768" spans="7:7" ht="15.75" customHeight="1">
      <c r="G768" s="159"/>
    </row>
    <row r="769" spans="7:7" ht="15.75" customHeight="1">
      <c r="G769" s="159"/>
    </row>
    <row r="770" spans="7:7" ht="15.75" customHeight="1">
      <c r="G770" s="159"/>
    </row>
    <row r="771" spans="7:7" ht="15.75" customHeight="1">
      <c r="G771" s="159"/>
    </row>
    <row r="772" spans="7:7" ht="15.75" customHeight="1">
      <c r="G772" s="159"/>
    </row>
    <row r="773" spans="7:7" ht="15.75" customHeight="1">
      <c r="G773" s="159"/>
    </row>
    <row r="774" spans="7:7" ht="15.75" customHeight="1">
      <c r="G774" s="159"/>
    </row>
    <row r="775" spans="7:7" ht="15.75" customHeight="1">
      <c r="G775" s="159"/>
    </row>
    <row r="776" spans="7:7" ht="15.75" customHeight="1">
      <c r="G776" s="159"/>
    </row>
    <row r="777" spans="7:7" ht="15.75" customHeight="1">
      <c r="G777" s="159"/>
    </row>
    <row r="778" spans="7:7" ht="15.75" customHeight="1">
      <c r="G778" s="159"/>
    </row>
    <row r="779" spans="7:7" ht="15.75" customHeight="1">
      <c r="G779" s="159"/>
    </row>
    <row r="780" spans="7:7" ht="15.75" customHeight="1">
      <c r="G780" s="159"/>
    </row>
    <row r="781" spans="7:7" ht="15.75" customHeight="1">
      <c r="G781" s="159"/>
    </row>
    <row r="782" spans="7:7" ht="15.75" customHeight="1">
      <c r="G782" s="159"/>
    </row>
    <row r="783" spans="7:7" ht="15.75" customHeight="1">
      <c r="G783" s="159"/>
    </row>
    <row r="784" spans="7:7" ht="15.75" customHeight="1">
      <c r="G784" s="159"/>
    </row>
    <row r="785" spans="7:7" ht="15.75" customHeight="1">
      <c r="G785" s="159"/>
    </row>
    <row r="786" spans="7:7" ht="15.75" customHeight="1">
      <c r="G786" s="159"/>
    </row>
    <row r="787" spans="7:7" ht="15.75" customHeight="1">
      <c r="G787" s="159"/>
    </row>
    <row r="788" spans="7:7" ht="15.75" customHeight="1">
      <c r="G788" s="159"/>
    </row>
    <row r="789" spans="7:7" ht="15.75" customHeight="1">
      <c r="G789" s="159"/>
    </row>
    <row r="790" spans="7:7" ht="15.75" customHeight="1">
      <c r="G790" s="159"/>
    </row>
    <row r="791" spans="7:7" ht="15.75" customHeight="1">
      <c r="G791" s="159"/>
    </row>
    <row r="792" spans="7:7" ht="15.75" customHeight="1">
      <c r="G792" s="159"/>
    </row>
    <row r="793" spans="7:7" ht="15.75" customHeight="1">
      <c r="G793" s="159"/>
    </row>
    <row r="794" spans="7:7" ht="15.75" customHeight="1">
      <c r="G794" s="159"/>
    </row>
    <row r="795" spans="7:7" ht="15.75" customHeight="1">
      <c r="G795" s="159"/>
    </row>
    <row r="796" spans="7:7" ht="15.75" customHeight="1">
      <c r="G796" s="159"/>
    </row>
    <row r="797" spans="7:7" ht="15.75" customHeight="1">
      <c r="G797" s="159"/>
    </row>
    <row r="798" spans="7:7" ht="15.75" customHeight="1">
      <c r="G798" s="159"/>
    </row>
    <row r="799" spans="7:7" ht="15.75" customHeight="1">
      <c r="G799" s="159"/>
    </row>
    <row r="800" spans="7:7" ht="15.75" customHeight="1">
      <c r="G800" s="159"/>
    </row>
    <row r="801" spans="7:7" ht="15.75" customHeight="1">
      <c r="G801" s="159"/>
    </row>
    <row r="802" spans="7:7" ht="15.75" customHeight="1">
      <c r="G802" s="159"/>
    </row>
    <row r="803" spans="7:7" ht="15.75" customHeight="1">
      <c r="G803" s="159"/>
    </row>
    <row r="804" spans="7:7" ht="15.75" customHeight="1">
      <c r="G804" s="159"/>
    </row>
    <row r="805" spans="7:7" ht="15.75" customHeight="1">
      <c r="G805" s="159"/>
    </row>
    <row r="806" spans="7:7" ht="15.75" customHeight="1">
      <c r="G806" s="159"/>
    </row>
    <row r="807" spans="7:7" ht="15.75" customHeight="1">
      <c r="G807" s="159"/>
    </row>
    <row r="808" spans="7:7" ht="15.75" customHeight="1">
      <c r="G808" s="159"/>
    </row>
    <row r="809" spans="7:7" ht="15.75" customHeight="1">
      <c r="G809" s="159"/>
    </row>
    <row r="810" spans="7:7" ht="15.75" customHeight="1">
      <c r="G810" s="159"/>
    </row>
    <row r="811" spans="7:7" ht="15.75" customHeight="1">
      <c r="G811" s="159"/>
    </row>
    <row r="812" spans="7:7" ht="15.75" customHeight="1">
      <c r="G812" s="159"/>
    </row>
    <row r="813" spans="7:7" ht="15.75" customHeight="1">
      <c r="G813" s="159"/>
    </row>
    <row r="814" spans="7:7" ht="15.75" customHeight="1">
      <c r="G814" s="159"/>
    </row>
    <row r="815" spans="7:7" ht="15.75" customHeight="1">
      <c r="G815" s="159"/>
    </row>
    <row r="816" spans="7:7" ht="15.75" customHeight="1">
      <c r="G816" s="159"/>
    </row>
    <row r="817" spans="7:7" ht="15.75" customHeight="1">
      <c r="G817" s="159"/>
    </row>
    <row r="818" spans="7:7" ht="15.75" customHeight="1">
      <c r="G818" s="159"/>
    </row>
    <row r="819" spans="7:7" ht="15.75" customHeight="1">
      <c r="G819" s="159"/>
    </row>
    <row r="820" spans="7:7" ht="15.75" customHeight="1">
      <c r="G820" s="159"/>
    </row>
    <row r="821" spans="7:7" ht="15.75" customHeight="1">
      <c r="G821" s="159"/>
    </row>
    <row r="822" spans="7:7" ht="15.75" customHeight="1">
      <c r="G822" s="159"/>
    </row>
    <row r="823" spans="7:7" ht="15.75" customHeight="1">
      <c r="G823" s="159"/>
    </row>
    <row r="824" spans="7:7" ht="15.75" customHeight="1">
      <c r="G824" s="159"/>
    </row>
    <row r="825" spans="7:7" ht="15.75" customHeight="1">
      <c r="G825" s="159"/>
    </row>
    <row r="826" spans="7:7" ht="15.75" customHeight="1">
      <c r="G826" s="159"/>
    </row>
    <row r="827" spans="7:7" ht="15.75" customHeight="1">
      <c r="G827" s="159"/>
    </row>
    <row r="828" spans="7:7" ht="15.75" customHeight="1">
      <c r="G828" s="159"/>
    </row>
    <row r="829" spans="7:7" ht="15.75" customHeight="1">
      <c r="G829" s="159"/>
    </row>
    <row r="830" spans="7:7" ht="15.75" customHeight="1">
      <c r="G830" s="159"/>
    </row>
    <row r="831" spans="7:7" ht="15.75" customHeight="1">
      <c r="G831" s="159"/>
    </row>
    <row r="832" spans="7:7" ht="15.75" customHeight="1">
      <c r="G832" s="159"/>
    </row>
    <row r="833" spans="7:7" ht="15.75" customHeight="1">
      <c r="G833" s="159"/>
    </row>
    <row r="834" spans="7:7" ht="15.75" customHeight="1">
      <c r="G834" s="159"/>
    </row>
    <row r="835" spans="7:7" ht="15.75" customHeight="1">
      <c r="G835" s="159"/>
    </row>
    <row r="836" spans="7:7" ht="15.75" customHeight="1">
      <c r="G836" s="159"/>
    </row>
    <row r="837" spans="7:7" ht="15.75" customHeight="1">
      <c r="G837" s="159"/>
    </row>
    <row r="838" spans="7:7" ht="15.75" customHeight="1">
      <c r="G838" s="159"/>
    </row>
    <row r="839" spans="7:7" ht="15.75" customHeight="1">
      <c r="G839" s="159"/>
    </row>
    <row r="840" spans="7:7" ht="15.75" customHeight="1">
      <c r="G840" s="159"/>
    </row>
    <row r="841" spans="7:7" ht="15.75" customHeight="1">
      <c r="G841" s="159"/>
    </row>
    <row r="842" spans="7:7" ht="15.75" customHeight="1">
      <c r="G842" s="159"/>
    </row>
    <row r="843" spans="7:7" ht="15.75" customHeight="1">
      <c r="G843" s="159"/>
    </row>
    <row r="844" spans="7:7" ht="15.75" customHeight="1">
      <c r="G844" s="159"/>
    </row>
    <row r="845" spans="7:7" ht="15.75" customHeight="1">
      <c r="G845" s="159"/>
    </row>
    <row r="846" spans="7:7" ht="15.75" customHeight="1">
      <c r="G846" s="159"/>
    </row>
    <row r="847" spans="7:7" ht="15.75" customHeight="1">
      <c r="G847" s="159"/>
    </row>
    <row r="848" spans="7:7" ht="15.75" customHeight="1">
      <c r="G848" s="159"/>
    </row>
    <row r="849" spans="7:7" ht="15.75" customHeight="1">
      <c r="G849" s="159"/>
    </row>
    <row r="850" spans="7:7" ht="15.75" customHeight="1">
      <c r="G850" s="159"/>
    </row>
    <row r="851" spans="7:7" ht="15.75" customHeight="1">
      <c r="G851" s="159"/>
    </row>
    <row r="852" spans="7:7" ht="15.75" customHeight="1">
      <c r="G852" s="159"/>
    </row>
    <row r="853" spans="7:7" ht="15.75" customHeight="1">
      <c r="G853" s="159"/>
    </row>
    <row r="854" spans="7:7" ht="15.75" customHeight="1">
      <c r="G854" s="159"/>
    </row>
    <row r="855" spans="7:7" ht="15.75" customHeight="1">
      <c r="G855" s="159"/>
    </row>
    <row r="856" spans="7:7" ht="15.75" customHeight="1">
      <c r="G856" s="159"/>
    </row>
    <row r="857" spans="7:7" ht="15.75" customHeight="1">
      <c r="G857" s="159"/>
    </row>
    <row r="858" spans="7:7" ht="15.75" customHeight="1">
      <c r="G858" s="159"/>
    </row>
    <row r="859" spans="7:7" ht="15.75" customHeight="1">
      <c r="G859" s="159"/>
    </row>
    <row r="860" spans="7:7" ht="15.75" customHeight="1">
      <c r="G860" s="159"/>
    </row>
    <row r="861" spans="7:7" ht="15.75" customHeight="1">
      <c r="G861" s="159"/>
    </row>
    <row r="862" spans="7:7" ht="15.75" customHeight="1">
      <c r="G862" s="159"/>
    </row>
    <row r="863" spans="7:7" ht="15.75" customHeight="1">
      <c r="G863" s="159"/>
    </row>
    <row r="864" spans="7:7" ht="15.75" customHeight="1">
      <c r="G864" s="159"/>
    </row>
    <row r="865" spans="7:7" ht="15.75" customHeight="1">
      <c r="G865" s="159"/>
    </row>
    <row r="866" spans="7:7" ht="15.75" customHeight="1">
      <c r="G866" s="159"/>
    </row>
    <row r="867" spans="7:7" ht="15.75" customHeight="1">
      <c r="G867" s="159"/>
    </row>
    <row r="868" spans="7:7" ht="15.75" customHeight="1">
      <c r="G868" s="159"/>
    </row>
    <row r="869" spans="7:7" ht="15.75" customHeight="1">
      <c r="G869" s="159"/>
    </row>
    <row r="870" spans="7:7" ht="15.75" customHeight="1">
      <c r="G870" s="159"/>
    </row>
    <row r="871" spans="7:7" ht="15.75" customHeight="1">
      <c r="G871" s="159"/>
    </row>
    <row r="872" spans="7:7" ht="15.75" customHeight="1">
      <c r="G872" s="159"/>
    </row>
    <row r="873" spans="7:7" ht="15.75" customHeight="1">
      <c r="G873" s="159"/>
    </row>
    <row r="874" spans="7:7" ht="15.75" customHeight="1">
      <c r="G874" s="159"/>
    </row>
    <row r="875" spans="7:7" ht="15.75" customHeight="1">
      <c r="G875" s="159"/>
    </row>
    <row r="876" spans="7:7" ht="15.75" customHeight="1">
      <c r="G876" s="159"/>
    </row>
    <row r="877" spans="7:7" ht="15.75" customHeight="1">
      <c r="G877" s="159"/>
    </row>
    <row r="878" spans="7:7" ht="15.75" customHeight="1">
      <c r="G878" s="159"/>
    </row>
    <row r="879" spans="7:7" ht="15.75" customHeight="1">
      <c r="G879" s="159"/>
    </row>
    <row r="880" spans="7:7" ht="15.75" customHeight="1">
      <c r="G880" s="159"/>
    </row>
    <row r="881" spans="7:7" ht="15.75" customHeight="1">
      <c r="G881" s="159"/>
    </row>
    <row r="882" spans="7:7" ht="15.75" customHeight="1">
      <c r="G882" s="159"/>
    </row>
    <row r="883" spans="7:7" ht="15.75" customHeight="1">
      <c r="G883" s="159"/>
    </row>
    <row r="884" spans="7:7" ht="15.75" customHeight="1">
      <c r="G884" s="159"/>
    </row>
    <row r="885" spans="7:7" ht="15.75" customHeight="1">
      <c r="G885" s="159"/>
    </row>
    <row r="886" spans="7:7" ht="15.75" customHeight="1">
      <c r="G886" s="159"/>
    </row>
    <row r="887" spans="7:7" ht="15.75" customHeight="1">
      <c r="G887" s="159"/>
    </row>
    <row r="888" spans="7:7" ht="15.75" customHeight="1">
      <c r="G888" s="159"/>
    </row>
    <row r="889" spans="7:7" ht="15.75" customHeight="1">
      <c r="G889" s="159"/>
    </row>
    <row r="890" spans="7:7" ht="15.75" customHeight="1">
      <c r="G890" s="159"/>
    </row>
    <row r="891" spans="7:7" ht="15.75" customHeight="1">
      <c r="G891" s="159"/>
    </row>
    <row r="892" spans="7:7" ht="15.75" customHeight="1">
      <c r="G892" s="159"/>
    </row>
    <row r="893" spans="7:7" ht="15.75" customHeight="1">
      <c r="G893" s="159"/>
    </row>
    <row r="894" spans="7:7" ht="15.75" customHeight="1">
      <c r="G894" s="159"/>
    </row>
    <row r="895" spans="7:7" ht="15.75" customHeight="1">
      <c r="G895" s="159"/>
    </row>
    <row r="896" spans="7:7" ht="15.75" customHeight="1">
      <c r="G896" s="159"/>
    </row>
    <row r="897" spans="7:7" ht="15.75" customHeight="1">
      <c r="G897" s="159"/>
    </row>
    <row r="898" spans="7:7" ht="15.75" customHeight="1">
      <c r="G898" s="159"/>
    </row>
    <row r="899" spans="7:7" ht="15.75" customHeight="1">
      <c r="G899" s="159"/>
    </row>
    <row r="900" spans="7:7" ht="15.75" customHeight="1">
      <c r="G900" s="159"/>
    </row>
    <row r="901" spans="7:7" ht="15.75" customHeight="1">
      <c r="G901" s="159"/>
    </row>
    <row r="902" spans="7:7" ht="15.75" customHeight="1">
      <c r="G902" s="159"/>
    </row>
    <row r="903" spans="7:7" ht="15.75" customHeight="1">
      <c r="G903" s="159"/>
    </row>
    <row r="904" spans="7:7" ht="15.75" customHeight="1">
      <c r="G904" s="159"/>
    </row>
    <row r="905" spans="7:7" ht="15.75" customHeight="1">
      <c r="G905" s="159"/>
    </row>
    <row r="906" spans="7:7" ht="15.75" customHeight="1">
      <c r="G906" s="159"/>
    </row>
    <row r="907" spans="7:7" ht="15.75" customHeight="1">
      <c r="G907" s="159"/>
    </row>
    <row r="908" spans="7:7" ht="15.75" customHeight="1">
      <c r="G908" s="159"/>
    </row>
    <row r="909" spans="7:7" ht="15.75" customHeight="1">
      <c r="G909" s="159"/>
    </row>
    <row r="910" spans="7:7" ht="15.75" customHeight="1">
      <c r="G910" s="159"/>
    </row>
    <row r="911" spans="7:7" ht="15.75" customHeight="1">
      <c r="G911" s="159"/>
    </row>
    <row r="912" spans="7:7" ht="15.75" customHeight="1">
      <c r="G912" s="159"/>
    </row>
    <row r="913" spans="7:7" ht="15.75" customHeight="1">
      <c r="G913" s="159"/>
    </row>
    <row r="914" spans="7:7" ht="15.75" customHeight="1">
      <c r="G914" s="159"/>
    </row>
    <row r="915" spans="7:7" ht="15.75" customHeight="1">
      <c r="G915" s="159"/>
    </row>
    <row r="916" spans="7:7" ht="15.75" customHeight="1">
      <c r="G916" s="159"/>
    </row>
    <row r="917" spans="7:7" ht="15.75" customHeight="1">
      <c r="G917" s="159"/>
    </row>
    <row r="918" spans="7:7" ht="15.75" customHeight="1">
      <c r="G918" s="159"/>
    </row>
    <row r="919" spans="7:7" ht="15.75" customHeight="1">
      <c r="G919" s="159"/>
    </row>
    <row r="920" spans="7:7" ht="15.75" customHeight="1">
      <c r="G920" s="159"/>
    </row>
    <row r="921" spans="7:7" ht="15.75" customHeight="1">
      <c r="G921" s="159"/>
    </row>
    <row r="922" spans="7:7" ht="15.75" customHeight="1">
      <c r="G922" s="159"/>
    </row>
    <row r="923" spans="7:7" ht="15.75" customHeight="1">
      <c r="G923" s="159"/>
    </row>
    <row r="924" spans="7:7" ht="15.75" customHeight="1">
      <c r="G924" s="159"/>
    </row>
    <row r="925" spans="7:7" ht="15.75" customHeight="1">
      <c r="G925" s="159"/>
    </row>
    <row r="926" spans="7:7" ht="15.75" customHeight="1">
      <c r="G926" s="159"/>
    </row>
    <row r="927" spans="7:7" ht="15.75" customHeight="1">
      <c r="G927" s="159"/>
    </row>
    <row r="928" spans="7:7" ht="15.75" customHeight="1">
      <c r="G928" s="159"/>
    </row>
    <row r="929" spans="7:7" ht="15.75" customHeight="1">
      <c r="G929" s="159"/>
    </row>
    <row r="930" spans="7:7" ht="15.75" customHeight="1">
      <c r="G930" s="159"/>
    </row>
    <row r="931" spans="7:7" ht="15.75" customHeight="1">
      <c r="G931" s="159"/>
    </row>
    <row r="932" spans="7:7" ht="15.75" customHeight="1">
      <c r="G932" s="159"/>
    </row>
    <row r="933" spans="7:7" ht="15.75" customHeight="1">
      <c r="G933" s="159"/>
    </row>
    <row r="934" spans="7:7" ht="15.75" customHeight="1">
      <c r="G934" s="159"/>
    </row>
    <row r="935" spans="7:7" ht="15.75" customHeight="1">
      <c r="G935" s="159"/>
    </row>
    <row r="936" spans="7:7" ht="15.75" customHeight="1">
      <c r="G936" s="159"/>
    </row>
    <row r="937" spans="7:7" ht="15.75" customHeight="1">
      <c r="G937" s="159"/>
    </row>
    <row r="938" spans="7:7" ht="15.75" customHeight="1">
      <c r="G938" s="159"/>
    </row>
    <row r="939" spans="7:7" ht="15.75" customHeight="1">
      <c r="G939" s="159"/>
    </row>
    <row r="940" spans="7:7" ht="15.75" customHeight="1">
      <c r="G940" s="159"/>
    </row>
    <row r="941" spans="7:7" ht="15.75" customHeight="1">
      <c r="G941" s="159"/>
    </row>
    <row r="942" spans="7:7" ht="15.75" customHeight="1">
      <c r="G942" s="159"/>
    </row>
    <row r="943" spans="7:7" ht="15.75" customHeight="1">
      <c r="G943" s="159"/>
    </row>
    <row r="944" spans="7:7" ht="15.75" customHeight="1">
      <c r="G944" s="159"/>
    </row>
    <row r="945" spans="7:7" ht="15.75" customHeight="1">
      <c r="G945" s="159"/>
    </row>
    <row r="946" spans="7:7" ht="15.75" customHeight="1">
      <c r="G946" s="159"/>
    </row>
    <row r="947" spans="7:7" ht="15.75" customHeight="1">
      <c r="G947" s="159"/>
    </row>
    <row r="948" spans="7:7" ht="15.75" customHeight="1">
      <c r="G948" s="159"/>
    </row>
    <row r="949" spans="7:7" ht="15.75" customHeight="1">
      <c r="G949" s="159"/>
    </row>
    <row r="950" spans="7:7" ht="15.75" customHeight="1">
      <c r="G950" s="159"/>
    </row>
    <row r="951" spans="7:7" ht="15.75" customHeight="1">
      <c r="G951" s="159"/>
    </row>
    <row r="952" spans="7:7" ht="15.75" customHeight="1">
      <c r="G952" s="159"/>
    </row>
    <row r="953" spans="7:7" ht="15.75" customHeight="1">
      <c r="G953" s="159"/>
    </row>
    <row r="954" spans="7:7" ht="15.75" customHeight="1">
      <c r="G954" s="159"/>
    </row>
    <row r="955" spans="7:7" ht="15.75" customHeight="1">
      <c r="G955" s="159"/>
    </row>
    <row r="956" spans="7:7" ht="15.75" customHeight="1">
      <c r="G956" s="159"/>
    </row>
    <row r="957" spans="7:7" ht="15.75" customHeight="1">
      <c r="G957" s="159"/>
    </row>
    <row r="958" spans="7:7" ht="15.75" customHeight="1">
      <c r="G958" s="159"/>
    </row>
    <row r="959" spans="7:7" ht="15.75" customHeight="1">
      <c r="G959" s="159"/>
    </row>
    <row r="960" spans="7:7" ht="15.75" customHeight="1">
      <c r="G960" s="159"/>
    </row>
    <row r="961" spans="7:7" ht="15.75" customHeight="1">
      <c r="G961" s="159"/>
    </row>
    <row r="962" spans="7:7" ht="15.75" customHeight="1">
      <c r="G962" s="159"/>
    </row>
    <row r="963" spans="7:7" ht="15.75" customHeight="1">
      <c r="G963" s="159"/>
    </row>
    <row r="964" spans="7:7" ht="15.75" customHeight="1">
      <c r="G964" s="159"/>
    </row>
    <row r="965" spans="7:7" ht="15.75" customHeight="1">
      <c r="G965" s="159"/>
    </row>
    <row r="966" spans="7:7" ht="15.75" customHeight="1">
      <c r="G966" s="159"/>
    </row>
    <row r="967" spans="7:7" ht="15.75" customHeight="1">
      <c r="G967" s="159"/>
    </row>
    <row r="968" spans="7:7" ht="15.75" customHeight="1">
      <c r="G968" s="159"/>
    </row>
    <row r="969" spans="7:7" ht="15.75" customHeight="1">
      <c r="G969" s="159"/>
    </row>
    <row r="970" spans="7:7" ht="15.75" customHeight="1">
      <c r="G970" s="159"/>
    </row>
    <row r="971" spans="7:7" ht="15.75" customHeight="1">
      <c r="G971" s="159"/>
    </row>
    <row r="972" spans="7:7" ht="15.75" customHeight="1">
      <c r="G972" s="159"/>
    </row>
    <row r="973" spans="7:7" ht="15.75" customHeight="1">
      <c r="G973" s="159"/>
    </row>
    <row r="974" spans="7:7" ht="15.75" customHeight="1">
      <c r="G974" s="159"/>
    </row>
    <row r="975" spans="7:7" ht="15.75" customHeight="1">
      <c r="G975" s="159"/>
    </row>
    <row r="976" spans="7:7" ht="15.75" customHeight="1">
      <c r="G976" s="159"/>
    </row>
    <row r="977" spans="7:7" ht="15.75" customHeight="1">
      <c r="G977" s="159"/>
    </row>
    <row r="978" spans="7:7" ht="15.75" customHeight="1">
      <c r="G978" s="159"/>
    </row>
    <row r="979" spans="7:7" ht="15.75" customHeight="1">
      <c r="G979" s="159"/>
    </row>
    <row r="980" spans="7:7" ht="15.75" customHeight="1">
      <c r="G980" s="159"/>
    </row>
    <row r="981" spans="7:7" ht="15.75" customHeight="1">
      <c r="G981" s="159"/>
    </row>
    <row r="982" spans="7:7" ht="15.75" customHeight="1">
      <c r="G982" s="159"/>
    </row>
    <row r="983" spans="7:7" ht="15.75" customHeight="1">
      <c r="G983" s="159"/>
    </row>
    <row r="984" spans="7:7" ht="15.75" customHeight="1">
      <c r="G984" s="159"/>
    </row>
    <row r="985" spans="7:7" ht="15.75" customHeight="1">
      <c r="G985" s="159"/>
    </row>
    <row r="986" spans="7:7" ht="15.75" customHeight="1">
      <c r="G986" s="159"/>
    </row>
    <row r="987" spans="7:7" ht="15.75" customHeight="1">
      <c r="G987" s="159"/>
    </row>
    <row r="988" spans="7:7" ht="15.75" customHeight="1">
      <c r="G988" s="159"/>
    </row>
    <row r="989" spans="7:7" ht="15.75" customHeight="1">
      <c r="G989" s="159"/>
    </row>
    <row r="990" spans="7:7" ht="15.75" customHeight="1">
      <c r="G990" s="159"/>
    </row>
    <row r="991" spans="7:7" ht="15.75" customHeight="1">
      <c r="G991" s="159"/>
    </row>
    <row r="992" spans="7:7" ht="15.75" customHeight="1">
      <c r="G992" s="159"/>
    </row>
    <row r="993" spans="7:7" ht="15.75" customHeight="1">
      <c r="G993" s="159"/>
    </row>
    <row r="994" spans="7:7" ht="15.75" customHeight="1">
      <c r="G994" s="159"/>
    </row>
    <row r="995" spans="7:7" ht="15.75" customHeight="1">
      <c r="G995" s="159"/>
    </row>
    <row r="996" spans="7:7" ht="15.75" customHeight="1">
      <c r="G996" s="159"/>
    </row>
    <row r="997" spans="7:7" ht="15.75" customHeight="1">
      <c r="G997" s="159"/>
    </row>
    <row r="998" spans="7:7" ht="15.75" customHeight="1">
      <c r="G998" s="159"/>
    </row>
    <row r="999" spans="7:7" ht="15.75" customHeight="1">
      <c r="G999" s="159"/>
    </row>
    <row r="1000" spans="7:7" ht="15.75" customHeight="1">
      <c r="G1000" s="159"/>
    </row>
  </sheetData>
  <mergeCells count="113">
    <mergeCell ref="B101:C101"/>
    <mergeCell ref="B102:C102"/>
    <mergeCell ref="B103:C103"/>
    <mergeCell ref="B104:C104"/>
    <mergeCell ref="B105:C105"/>
    <mergeCell ref="B106:C106"/>
    <mergeCell ref="B107:C107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123:C123"/>
    <mergeCell ref="B124:C124"/>
    <mergeCell ref="B125:C125"/>
    <mergeCell ref="B109:C109"/>
    <mergeCell ref="B110:C110"/>
    <mergeCell ref="B111:C111"/>
    <mergeCell ref="B112:C112"/>
    <mergeCell ref="B114:C114"/>
    <mergeCell ref="B115:C115"/>
    <mergeCell ref="B116:C116"/>
    <mergeCell ref="B51:C51"/>
    <mergeCell ref="B52:C52"/>
    <mergeCell ref="B53:C53"/>
    <mergeCell ref="B54:C54"/>
    <mergeCell ref="B117:C117"/>
    <mergeCell ref="B118:C118"/>
    <mergeCell ref="B119:C119"/>
    <mergeCell ref="B121:C121"/>
    <mergeCell ref="B122:C122"/>
    <mergeCell ref="B55:C55"/>
    <mergeCell ref="B56:C56"/>
    <mergeCell ref="B57:C57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1:C7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22:C22"/>
    <mergeCell ref="B23:C23"/>
    <mergeCell ref="B24:C24"/>
    <mergeCell ref="B25:C25"/>
    <mergeCell ref="B26:C26"/>
    <mergeCell ref="B27:C27"/>
    <mergeCell ref="B29:C29"/>
    <mergeCell ref="B30:C30"/>
    <mergeCell ref="B31:C31"/>
    <mergeCell ref="B12:C12"/>
    <mergeCell ref="B13:C13"/>
    <mergeCell ref="B14:C14"/>
    <mergeCell ref="B16:C16"/>
    <mergeCell ref="B17:C17"/>
    <mergeCell ref="B18:C18"/>
    <mergeCell ref="B19:C19"/>
    <mergeCell ref="B20:C20"/>
    <mergeCell ref="B21:C21"/>
    <mergeCell ref="A4:B4"/>
    <mergeCell ref="A5:B5"/>
    <mergeCell ref="G7:L7"/>
    <mergeCell ref="N7:R7"/>
    <mergeCell ref="G8:L8"/>
    <mergeCell ref="N8:R8"/>
    <mergeCell ref="O9:Q9"/>
    <mergeCell ref="B10:C10"/>
    <mergeCell ref="B11:C11"/>
  </mergeCells>
  <conditionalFormatting sqref="D10 D30 D117 D119">
    <cfRule type="cellIs" dxfId="81" priority="1" operator="equal">
      <formula>"SI"</formula>
    </cfRule>
  </conditionalFormatting>
  <conditionalFormatting sqref="D14">
    <cfRule type="cellIs" dxfId="80" priority="2" operator="equal">
      <formula>"A"</formula>
    </cfRule>
    <cfRule type="containsText" dxfId="79" priority="3" operator="containsText" text="C">
      <formula>NOT(ISERROR(SEARCH(("C"),(D14))))</formula>
    </cfRule>
    <cfRule type="cellIs" dxfId="78" priority="4" operator="equal">
      <formula>"B"</formula>
    </cfRule>
    <cfRule type="cellIs" dxfId="77" priority="5" operator="equal">
      <formula>"B+"</formula>
    </cfRule>
  </conditionalFormatting>
  <conditionalFormatting sqref="D20">
    <cfRule type="cellIs" dxfId="76" priority="6" operator="equal">
      <formula>"SI"</formula>
    </cfRule>
  </conditionalFormatting>
  <conditionalFormatting sqref="D23">
    <cfRule type="cellIs" dxfId="75" priority="7" operator="equal">
      <formula>"NO"</formula>
    </cfRule>
  </conditionalFormatting>
  <conditionalFormatting sqref="D26">
    <cfRule type="cellIs" dxfId="74" priority="8" operator="equal">
      <formula>"SI"</formula>
    </cfRule>
  </conditionalFormatting>
  <conditionalFormatting sqref="D29">
    <cfRule type="containsText" dxfId="73" priority="9" operator="containsText" text="NO">
      <formula>NOT(ISERROR(SEARCH(("NO"),(D29))))</formula>
    </cfRule>
  </conditionalFormatting>
  <conditionalFormatting sqref="D31">
    <cfRule type="cellIs" dxfId="72" priority="10" operator="equal">
      <formula>"SI"</formula>
    </cfRule>
  </conditionalFormatting>
  <conditionalFormatting sqref="D66">
    <cfRule type="cellIs" dxfId="71" priority="11" operator="equal">
      <formula>"SI"</formula>
    </cfRule>
  </conditionalFormatting>
  <conditionalFormatting sqref="D71:D73">
    <cfRule type="cellIs" dxfId="70" priority="12" operator="equal">
      <formula>"SI"</formula>
    </cfRule>
  </conditionalFormatting>
  <conditionalFormatting sqref="D72">
    <cfRule type="cellIs" dxfId="69" priority="13" operator="equal">
      <formula>"NO"</formula>
    </cfRule>
  </conditionalFormatting>
  <conditionalFormatting sqref="D74">
    <cfRule type="cellIs" dxfId="68" priority="14" operator="equal">
      <formula>"NO"</formula>
    </cfRule>
  </conditionalFormatting>
  <conditionalFormatting sqref="D75:D79">
    <cfRule type="cellIs" dxfId="67" priority="15" operator="equal">
      <formula>"SI"</formula>
    </cfRule>
  </conditionalFormatting>
  <conditionalFormatting sqref="D92">
    <cfRule type="cellIs" dxfId="66" priority="16" operator="equal">
      <formula>"NO"</formula>
    </cfRule>
  </conditionalFormatting>
  <conditionalFormatting sqref="D98">
    <cfRule type="cellIs" dxfId="65" priority="17" operator="equal">
      <formula>"SI"</formula>
    </cfRule>
  </conditionalFormatting>
  <conditionalFormatting sqref="D105">
    <cfRule type="cellIs" dxfId="64" priority="18" operator="equal">
      <formula>"SI"</formula>
    </cfRule>
  </conditionalFormatting>
  <conditionalFormatting sqref="D110">
    <cfRule type="cellIs" dxfId="63" priority="19" operator="equal">
      <formula>"SI"</formula>
    </cfRule>
  </conditionalFormatting>
  <conditionalFormatting sqref="D114">
    <cfRule type="cellIs" dxfId="62" priority="20" operator="equal">
      <formula>"NO"</formula>
    </cfRule>
  </conditionalFormatting>
  <conditionalFormatting sqref="D115">
    <cfRule type="cellIs" dxfId="61" priority="21" operator="equal">
      <formula>"NO"</formula>
    </cfRule>
    <cfRule type="cellIs" dxfId="60" priority="22" operator="equal">
      <formula>"YES"</formula>
    </cfRule>
  </conditionalFormatting>
  <conditionalFormatting sqref="D126">
    <cfRule type="containsBlanks" dxfId="59" priority="23">
      <formula>LEN(TRIM(D126))=0</formula>
    </cfRule>
    <cfRule type="cellIs" dxfId="58" priority="24" operator="equal">
      <formula>"SI"</formula>
    </cfRule>
    <cfRule type="cellIs" dxfId="57" priority="25" operator="equal">
      <formula>"NO"</formula>
    </cfRule>
  </conditionalFormatting>
  <conditionalFormatting sqref="F4:F5">
    <cfRule type="cellIs" dxfId="56" priority="26" operator="equal">
      <formula>"A"</formula>
    </cfRule>
    <cfRule type="cellIs" dxfId="55" priority="27" operator="equal">
      <formula>"YES"</formula>
    </cfRule>
    <cfRule type="cellIs" dxfId="54" priority="28" operator="equal">
      <formula>"B+"</formula>
    </cfRule>
    <cfRule type="cellIs" dxfId="53" priority="29" operator="equal">
      <formula>"B"</formula>
    </cfRule>
    <cfRule type="cellIs" dxfId="52" priority="30" operator="equal">
      <formula>"B+"</formula>
    </cfRule>
    <cfRule type="cellIs" dxfId="51" priority="31" operator="equal">
      <formula>"C"</formula>
    </cfRule>
  </conditionalFormatting>
  <conditionalFormatting sqref="F10">
    <cfRule type="cellIs" dxfId="50" priority="32" operator="equal">
      <formula>"C"</formula>
    </cfRule>
  </conditionalFormatting>
  <conditionalFormatting sqref="F14">
    <cfRule type="cellIs" dxfId="49" priority="33" operator="equal">
      <formula>"A"</formula>
    </cfRule>
    <cfRule type="cellIs" dxfId="48" priority="34" operator="equal">
      <formula>"B"</formula>
    </cfRule>
    <cfRule type="cellIs" dxfId="47" priority="35" operator="equal">
      <formula>"B+"</formula>
    </cfRule>
    <cfRule type="cellIs" dxfId="46" priority="36" operator="equal">
      <formula>"C"</formula>
    </cfRule>
  </conditionalFormatting>
  <conditionalFormatting sqref="F16">
    <cfRule type="containsText" dxfId="45" priority="37" operator="containsText" text="B+">
      <formula>NOT(ISERROR(SEARCH(("B+"),(F16))))</formula>
    </cfRule>
  </conditionalFormatting>
  <conditionalFormatting sqref="F20">
    <cfRule type="containsText" dxfId="44" priority="38" operator="containsText" text="A">
      <formula>NOT(ISERROR(SEARCH(("A"),(F20))))</formula>
    </cfRule>
    <cfRule type="containsText" dxfId="43" priority="39" operator="containsText" text="B+">
      <formula>NOT(ISERROR(SEARCH(("B+"),(F20))))</formula>
    </cfRule>
  </conditionalFormatting>
  <conditionalFormatting sqref="F23">
    <cfRule type="cellIs" dxfId="42" priority="40" operator="equal">
      <formula>"B+"</formula>
    </cfRule>
  </conditionalFormatting>
  <conditionalFormatting sqref="F26">
    <cfRule type="cellIs" dxfId="41" priority="41" operator="equal">
      <formula>"B+"</formula>
    </cfRule>
  </conditionalFormatting>
  <conditionalFormatting sqref="F29:F30">
    <cfRule type="cellIs" dxfId="40" priority="42" operator="equal">
      <formula>"A"</formula>
    </cfRule>
  </conditionalFormatting>
  <conditionalFormatting sqref="F31">
    <cfRule type="containsText" dxfId="39" priority="43" operator="containsText" text="B+">
      <formula>NOT(ISERROR(SEARCH(("B+"),(F31))))</formula>
    </cfRule>
  </conditionalFormatting>
  <conditionalFormatting sqref="F33">
    <cfRule type="containsText" dxfId="38" priority="44" operator="containsText" text="B+">
      <formula>NOT(ISERROR(SEARCH(("B+"),(F33))))</formula>
    </cfRule>
  </conditionalFormatting>
  <conditionalFormatting sqref="F66">
    <cfRule type="containsText" dxfId="37" priority="45" operator="containsText" text="B+">
      <formula>NOT(ISERROR(SEARCH(("B+"),(F66))))</formula>
    </cfRule>
  </conditionalFormatting>
  <conditionalFormatting sqref="F71:F80">
    <cfRule type="containsText" dxfId="36" priority="46" operator="containsText" text="B+">
      <formula>NOT(ISERROR(SEARCH(("B+"),(F71))))</formula>
    </cfRule>
  </conditionalFormatting>
  <conditionalFormatting sqref="F72">
    <cfRule type="cellIs" dxfId="35" priority="47" operator="equal">
      <formula>"A"</formula>
    </cfRule>
  </conditionalFormatting>
  <conditionalFormatting sqref="F82:F98">
    <cfRule type="cellIs" dxfId="34" priority="48" operator="equal">
      <formula>"B+"</formula>
    </cfRule>
  </conditionalFormatting>
  <conditionalFormatting sqref="F101:F107">
    <cfRule type="containsText" dxfId="33" priority="49" operator="containsText" text="B+">
      <formula>NOT(ISERROR(SEARCH(("B+"),(F101))))</formula>
    </cfRule>
  </conditionalFormatting>
  <conditionalFormatting sqref="F109:F112">
    <cfRule type="containsText" dxfId="32" priority="50" operator="containsText" text="B+">
      <formula>NOT(ISERROR(SEARCH(("B+"),(F109))))</formula>
    </cfRule>
  </conditionalFormatting>
  <conditionalFormatting sqref="F114:F119">
    <cfRule type="containsText" dxfId="31" priority="51" operator="containsText" text="A">
      <formula>NOT(ISERROR(SEARCH(("A"),(F114))))</formula>
    </cfRule>
  </conditionalFormatting>
  <conditionalFormatting sqref="F117:F119">
    <cfRule type="containsText" dxfId="30" priority="52" operator="containsText" text="B+">
      <formula>NOT(ISERROR(SEARCH(("B+"),(F117))))</formula>
    </cfRule>
  </conditionalFormatting>
  <conditionalFormatting sqref="F126:L126">
    <cfRule type="cellIs" dxfId="29" priority="53" operator="equal">
      <formula>"A"</formula>
    </cfRule>
    <cfRule type="cellIs" dxfId="28" priority="54" operator="equal">
      <formula>"B+"</formula>
    </cfRule>
  </conditionalFormatting>
  <conditionalFormatting sqref="G42:G46">
    <cfRule type="cellIs" dxfId="27" priority="55" operator="equal">
      <formula>"YES"</formula>
    </cfRule>
  </conditionalFormatting>
  <conditionalFormatting sqref="G52 G54:G57">
    <cfRule type="cellIs" dxfId="26" priority="56" operator="equal">
      <formula>"YES"</formula>
    </cfRule>
  </conditionalFormatting>
  <conditionalFormatting sqref="G91">
    <cfRule type="cellIs" dxfId="25" priority="57" operator="equal">
      <formula>"YES"</formula>
    </cfRule>
  </conditionalFormatting>
  <conditionalFormatting sqref="G96">
    <cfRule type="cellIs" dxfId="24" priority="58" operator="equal">
      <formula>"YES"</formula>
    </cfRule>
  </conditionalFormatting>
  <conditionalFormatting sqref="G70:L70 K77:K78 J77:J80 L78:L80">
    <cfRule type="cellIs" dxfId="23" priority="60" operator="equal">
      <formula>"A"</formula>
    </cfRule>
    <cfRule type="cellIs" dxfId="22" priority="61" operator="equal">
      <formula>"B+"</formula>
    </cfRule>
  </conditionalFormatting>
  <conditionalFormatting sqref="H59:H69">
    <cfRule type="cellIs" dxfId="21" priority="62" operator="equal">
      <formula>"YES"</formula>
    </cfRule>
  </conditionalFormatting>
  <conditionalFormatting sqref="H75">
    <cfRule type="cellIs" dxfId="20" priority="63" operator="equal">
      <formula>"YES"</formula>
    </cfRule>
  </conditionalFormatting>
  <conditionalFormatting sqref="I16:I70 J16:L76 G16:H126 J77:J91 I81:I126 K81:L126 J93:J126">
    <cfRule type="cellIs" dxfId="19" priority="59" operator="equal">
      <formula>"X"</formula>
    </cfRule>
  </conditionalFormatting>
  <conditionalFormatting sqref="I61">
    <cfRule type="cellIs" dxfId="18" priority="64" operator="equal">
      <formula>"YES"</formula>
    </cfRule>
  </conditionalFormatting>
  <conditionalFormatting sqref="I71:I80 K101:K107 L109:L112">
    <cfRule type="cellIs" dxfId="17" priority="65" operator="equal">
      <formula>"YES"</formula>
    </cfRule>
  </conditionalFormatting>
  <conditionalFormatting sqref="I105">
    <cfRule type="cellIs" dxfId="16" priority="66" operator="equal">
      <formula>"YES"</formula>
    </cfRule>
  </conditionalFormatting>
  <conditionalFormatting sqref="I110">
    <cfRule type="cellIs" dxfId="15" priority="67" operator="equal">
      <formula>"YES"</formula>
    </cfRule>
  </conditionalFormatting>
  <conditionalFormatting sqref="J82:J91 J93:J99">
    <cfRule type="cellIs" dxfId="14" priority="68" operator="equal">
      <formula>"yes"</formula>
    </cfRule>
  </conditionalFormatting>
  <conditionalFormatting sqref="J92">
    <cfRule type="cellIs" dxfId="13" priority="69" operator="equal">
      <formula>"N*"</formula>
    </cfRule>
  </conditionalFormatting>
  <conditionalFormatting sqref="K77:K78 L78:L80">
    <cfRule type="cellIs" dxfId="12" priority="70" operator="equal">
      <formula>"X"</formula>
    </cfRule>
  </conditionalFormatting>
  <conditionalFormatting sqref="K79:K80">
    <cfRule type="cellIs" dxfId="11" priority="71" operator="equal">
      <formula>"YES"</formula>
    </cfRule>
  </conditionalFormatting>
  <conditionalFormatting sqref="L77">
    <cfRule type="cellIs" dxfId="10" priority="72" operator="equal">
      <formula>"YES"</formula>
    </cfRule>
  </conditionalFormatting>
  <conditionalFormatting sqref="M10:M21 N10:N126 M23:M126">
    <cfRule type="cellIs" dxfId="9" priority="73" operator="equal">
      <formula>"AFTER"</formula>
    </cfRule>
    <cfRule type="cellIs" dxfId="8" priority="74" operator="equal">
      <formula>"BEFORE"</formula>
    </cfRule>
  </conditionalFormatting>
  <conditionalFormatting sqref="N14">
    <cfRule type="cellIs" dxfId="7" priority="75" operator="equal">
      <formula>"A"</formula>
    </cfRule>
    <cfRule type="cellIs" dxfId="6" priority="76" operator="equal">
      <formula>"B+"</formula>
    </cfRule>
    <cfRule type="cellIs" dxfId="5" priority="77" operator="equal">
      <formula>"YES"</formula>
    </cfRule>
    <cfRule type="cellIs" dxfId="4" priority="78" operator="equal">
      <formula>"B"</formula>
    </cfRule>
    <cfRule type="cellIs" dxfId="3" priority="79" operator="equal">
      <formula>"B+"</formula>
    </cfRule>
    <cfRule type="cellIs" dxfId="2" priority="80" operator="equal">
      <formula>"C"</formula>
    </cfRule>
  </conditionalFormatting>
  <conditionalFormatting sqref="O16:Q16">
    <cfRule type="cellIs" dxfId="1" priority="81" operator="equal">
      <formula>"A"</formula>
    </cfRule>
    <cfRule type="cellIs" dxfId="0" priority="82" operator="equal">
      <formula>"B+"</formula>
    </cfRule>
  </conditionalFormatting>
  <dataValidations count="9">
    <dataValidation type="list" allowBlank="1" showErrorMessage="1" sqref="D10:D13 D15 D17:D126" xr:uid="{00000000-0002-0000-0100-000000000000}">
      <formula1>"SI,NO"</formula1>
    </dataValidation>
    <dataValidation type="list" allowBlank="1" showErrorMessage="1" sqref="M10:M21 M23:M126" xr:uid="{00000000-0002-0000-0100-000001000000}">
      <formula1>"ANTES,DESPUÉS"</formula1>
    </dataValidation>
    <dataValidation type="list" allowBlank="1" showErrorMessage="1" sqref="F4:F5 N14" xr:uid="{00000000-0002-0000-0100-000002000000}">
      <formula1>"C,B,B+,A"</formula1>
    </dataValidation>
    <dataValidation type="list" allowBlank="1" showErrorMessage="1" sqref="F10:F13 D14 F15:F126" xr:uid="{00000000-0002-0000-0100-000003000000}">
      <formula1>"A,B,B+,C"</formula1>
    </dataValidation>
    <dataValidation type="list" allowBlank="1" showErrorMessage="1" sqref="O10:Q10" xr:uid="{00000000-0002-0000-0100-000004000000}">
      <formula1>$G$9:$L$9</formula1>
    </dataValidation>
    <dataValidation type="custom" allowBlank="1" showErrorMessage="1" sqref="G1:G15 G127:G1000" xr:uid="{00000000-0002-0000-0100-000005000000}">
      <formula1>"X"</formula1>
    </dataValidation>
    <dataValidation type="custom" allowBlank="1" showErrorMessage="1" sqref="H16:L16 G17:L126" xr:uid="{00000000-0002-0000-0100-000006000000}">
      <formula1>EQ(LEN(G16),(10))</formula1>
    </dataValidation>
    <dataValidation type="list" allowBlank="1" showErrorMessage="1" sqref="N10:N13 N15:N126" xr:uid="{00000000-0002-0000-0100-000007000000}">
      <formula1>"Agree,Disagree,Other"</formula1>
    </dataValidation>
    <dataValidation type="list" allowBlank="1" showErrorMessage="1" sqref="D16" xr:uid="{00000000-0002-0000-0100-000008000000}">
      <formula1>"NO,SI"</formula1>
    </dataValidation>
  </dataValidations>
  <pageMargins left="0.7" right="0.7" top="0.75" bottom="0.75" header="0" footer="0"/>
  <pageSetup orientation="landscape"/>
  <headerFooter>
    <oddHeader>&amp;L9D8100MAR Fund’s ESMS&amp;C9D8100ES-Screening-Q&amp;R9D8100Version: 2022-02-02</oddHeader>
    <oddFooter>&amp;L000000&amp;R000000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INTRODUCCIÓN</vt:lpstr>
      <vt:lpstr>ESSQ-MATRIX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elisa blanda</cp:lastModifiedBy>
  <dcterms:modified xsi:type="dcterms:W3CDTF">2026-08-20T15:28:18Z</dcterms:modified>
</cp:coreProperties>
</file>