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ELISA\Downloads\1. RfP 19 - 2026-20260820T150751Z-1-001\1. RfP 19 - 2026\ENGLISH\Templates\"/>
    </mc:Choice>
  </mc:AlternateContent>
  <xr:revisionPtr revIDLastSave="0" documentId="13_ncr:1_{B0850CEE-AE6A-46C1-AF09-07990F5C6BF6}" xr6:coauthVersionLast="47" xr6:coauthVersionMax="47" xr10:uidLastSave="{00000000-0000-0000-0000-000000000000}"/>
  <bookViews>
    <workbookView xWindow="-108" yWindow="-108" windowWidth="23256" windowHeight="12456" activeTab="1" xr2:uid="{00000000-000D-0000-FFFF-FFFF00000000}"/>
  </bookViews>
  <sheets>
    <sheet name="INSTRUCTIONS" sheetId="1" r:id="rId1"/>
    <sheet name="ESSQ-MATRIX" sheetId="2" r:id="rId2"/>
  </sheets>
  <definedNames>
    <definedName name="_ftn1" localSheetId="1">#REF!</definedName>
    <definedName name="_ftnref1" localSheetId="1">#REF!</definedName>
    <definedName name="No">'ESSQ-MATRIX'!$D$92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2" l="1"/>
  <c r="F125" i="2"/>
  <c r="F124" i="2"/>
  <c r="E124" i="2"/>
  <c r="F123" i="2"/>
  <c r="E123" i="2"/>
  <c r="F122" i="2"/>
  <c r="E122" i="2"/>
  <c r="A122" i="2"/>
  <c r="A123" i="2" s="1"/>
  <c r="A124" i="2" s="1"/>
  <c r="F121" i="2"/>
  <c r="E121" i="2"/>
  <c r="A121" i="2"/>
  <c r="F120" i="2"/>
  <c r="E120" i="2"/>
  <c r="A120" i="2"/>
  <c r="F118" i="2"/>
  <c r="E118" i="2"/>
  <c r="F117" i="2"/>
  <c r="E117" i="2"/>
  <c r="F116" i="2"/>
  <c r="E116" i="2"/>
  <c r="F115" i="2"/>
  <c r="E115" i="2"/>
  <c r="F114" i="2"/>
  <c r="E114" i="2"/>
  <c r="F113" i="2"/>
  <c r="E113" i="2"/>
  <c r="L111" i="2"/>
  <c r="F111" i="2"/>
  <c r="E111" i="2"/>
  <c r="L110" i="2"/>
  <c r="F110" i="2"/>
  <c r="E110" i="2"/>
  <c r="L109" i="2"/>
  <c r="I109" i="2"/>
  <c r="F109" i="2"/>
  <c r="E109" i="2"/>
  <c r="L108" i="2"/>
  <c r="F108" i="2"/>
  <c r="E108" i="2"/>
  <c r="K106" i="2"/>
  <c r="F106" i="2"/>
  <c r="E106" i="2"/>
  <c r="K105" i="2"/>
  <c r="F105" i="2"/>
  <c r="E105" i="2"/>
  <c r="K104" i="2"/>
  <c r="I104" i="2"/>
  <c r="F104" i="2"/>
  <c r="E104" i="2"/>
  <c r="K103" i="2"/>
  <c r="F103" i="2"/>
  <c r="E103" i="2"/>
  <c r="A103" i="2"/>
  <c r="A104" i="2" s="1"/>
  <c r="A105" i="2" s="1"/>
  <c r="A106" i="2" s="1"/>
  <c r="A108" i="2" s="1"/>
  <c r="A109" i="2" s="1"/>
  <c r="A110" i="2" s="1"/>
  <c r="A111" i="2" s="1"/>
  <c r="A113" i="2" s="1"/>
  <c r="A114" i="2" s="1"/>
  <c r="A115" i="2" s="1"/>
  <c r="A116" i="2" s="1"/>
  <c r="K102" i="2"/>
  <c r="F102" i="2"/>
  <c r="E102" i="2"/>
  <c r="A102" i="2"/>
  <c r="K101" i="2"/>
  <c r="F101" i="2"/>
  <c r="E101" i="2"/>
  <c r="K100" i="2"/>
  <c r="F100" i="2"/>
  <c r="E100" i="2"/>
  <c r="J98" i="2"/>
  <c r="F98" i="2"/>
  <c r="E98" i="2"/>
  <c r="J97" i="2"/>
  <c r="F97" i="2"/>
  <c r="E97" i="2"/>
  <c r="J96" i="2"/>
  <c r="G96" i="2"/>
  <c r="F96" i="2"/>
  <c r="E96" i="2"/>
  <c r="J95" i="2"/>
  <c r="F95" i="2"/>
  <c r="E95" i="2"/>
  <c r="J94" i="2"/>
  <c r="F94" i="2"/>
  <c r="E94" i="2"/>
  <c r="J93" i="2"/>
  <c r="F93" i="2"/>
  <c r="E93" i="2"/>
  <c r="J92" i="2"/>
  <c r="F92" i="2"/>
  <c r="E92" i="2"/>
  <c r="J91" i="2"/>
  <c r="G91" i="2"/>
  <c r="F91" i="2"/>
  <c r="E91" i="2"/>
  <c r="J90" i="2"/>
  <c r="F90" i="2"/>
  <c r="E90" i="2"/>
  <c r="J89" i="2"/>
  <c r="F89" i="2"/>
  <c r="E89" i="2"/>
  <c r="J88" i="2"/>
  <c r="F88" i="2"/>
  <c r="E88" i="2"/>
  <c r="J87" i="2"/>
  <c r="F87" i="2"/>
  <c r="E87" i="2"/>
  <c r="J86" i="2"/>
  <c r="F86" i="2"/>
  <c r="E86" i="2"/>
  <c r="J85" i="2"/>
  <c r="F85" i="2"/>
  <c r="E85" i="2"/>
  <c r="J84" i="2"/>
  <c r="F84" i="2"/>
  <c r="E84" i="2"/>
  <c r="J83" i="2"/>
  <c r="F83" i="2"/>
  <c r="E83" i="2"/>
  <c r="J82" i="2"/>
  <c r="F82" i="2"/>
  <c r="E82" i="2"/>
  <c r="I80" i="2"/>
  <c r="F80" i="2"/>
  <c r="E80" i="2"/>
  <c r="K79" i="2"/>
  <c r="I79" i="2"/>
  <c r="F79" i="2"/>
  <c r="E79" i="2"/>
  <c r="I78" i="2"/>
  <c r="F78" i="2"/>
  <c r="E78" i="2"/>
  <c r="L77" i="2"/>
  <c r="I77" i="2"/>
  <c r="F77" i="2"/>
  <c r="E77" i="2"/>
  <c r="I76" i="2"/>
  <c r="F76" i="2"/>
  <c r="E76" i="2"/>
  <c r="I75" i="2"/>
  <c r="H75" i="2"/>
  <c r="F75" i="2"/>
  <c r="E75" i="2"/>
  <c r="F74" i="2"/>
  <c r="E74" i="2"/>
  <c r="I73" i="2"/>
  <c r="F73" i="2"/>
  <c r="E73" i="2"/>
  <c r="I72" i="2"/>
  <c r="F72" i="2"/>
  <c r="E72" i="2"/>
  <c r="I71" i="2"/>
  <c r="F71" i="2"/>
  <c r="E71" i="2"/>
  <c r="H69" i="2"/>
  <c r="F69" i="2"/>
  <c r="E69" i="2"/>
  <c r="H68" i="2"/>
  <c r="F68" i="2"/>
  <c r="E68" i="2"/>
  <c r="H67" i="2"/>
  <c r="F67" i="2"/>
  <c r="E67" i="2"/>
  <c r="H66" i="2"/>
  <c r="F66" i="2"/>
  <c r="E66" i="2"/>
  <c r="H65" i="2"/>
  <c r="F65" i="2"/>
  <c r="E65" i="2"/>
  <c r="H64" i="2"/>
  <c r="F64" i="2"/>
  <c r="E64" i="2"/>
  <c r="H63" i="2"/>
  <c r="F63" i="2"/>
  <c r="E63" i="2"/>
  <c r="H62" i="2"/>
  <c r="F62" i="2"/>
  <c r="E62" i="2"/>
  <c r="I61" i="2"/>
  <c r="H61" i="2"/>
  <c r="F61" i="2"/>
  <c r="E61" i="2"/>
  <c r="H60" i="2"/>
  <c r="F60" i="2"/>
  <c r="E60" i="2"/>
  <c r="A60" i="2"/>
  <c r="A61" i="2" s="1"/>
  <c r="A62" i="2" s="1"/>
  <c r="A63" i="2" s="1"/>
  <c r="A64" i="2" s="1"/>
  <c r="A65" i="2" s="1"/>
  <c r="A66" i="2" s="1"/>
  <c r="A67" i="2" s="1"/>
  <c r="A68" i="2" s="1"/>
  <c r="A69" i="2" s="1"/>
  <c r="A71" i="2" s="1"/>
  <c r="A72" i="2" s="1"/>
  <c r="A73" i="2" s="1"/>
  <c r="A74" i="2" s="1"/>
  <c r="A75" i="2" s="1"/>
  <c r="A76" i="2" s="1"/>
  <c r="A77" i="2" s="1"/>
  <c r="A78" i="2" s="1"/>
  <c r="A79" i="2" s="1"/>
  <c r="A80" i="2" s="1"/>
  <c r="A82" i="2" s="1"/>
  <c r="A83" i="2" s="1"/>
  <c r="A84" i="2" s="1"/>
  <c r="A85" i="2" s="1"/>
  <c r="A86" i="2" s="1"/>
  <c r="A92" i="2" s="1"/>
  <c r="A93" i="2" s="1"/>
  <c r="A94" i="2" s="1"/>
  <c r="A95" i="2" s="1"/>
  <c r="A96" i="2" s="1"/>
  <c r="A97" i="2" s="1"/>
  <c r="A98" i="2" s="1"/>
  <c r="H59" i="2"/>
  <c r="F59" i="2"/>
  <c r="E59" i="2"/>
  <c r="A59" i="2"/>
  <c r="G57" i="2"/>
  <c r="F57" i="2"/>
  <c r="E57" i="2"/>
  <c r="G56" i="2"/>
  <c r="F56" i="2"/>
  <c r="E56" i="2"/>
  <c r="F55" i="2"/>
  <c r="E55" i="2"/>
  <c r="G54" i="2"/>
  <c r="F54" i="2"/>
  <c r="E54" i="2"/>
  <c r="G53" i="2"/>
  <c r="F53" i="2"/>
  <c r="E53" i="2"/>
  <c r="G52" i="2"/>
  <c r="F52" i="2"/>
  <c r="E52" i="2"/>
  <c r="F51" i="2"/>
  <c r="E51" i="2"/>
  <c r="G50" i="2"/>
  <c r="F50" i="2"/>
  <c r="E50" i="2"/>
  <c r="G49" i="2"/>
  <c r="F49" i="2"/>
  <c r="E49" i="2"/>
  <c r="G48" i="2"/>
  <c r="F48" i="2"/>
  <c r="E48" i="2"/>
  <c r="G47" i="2"/>
  <c r="F47" i="2"/>
  <c r="E47" i="2"/>
  <c r="G46" i="2"/>
  <c r="F46" i="2"/>
  <c r="E46" i="2"/>
  <c r="G45" i="2"/>
  <c r="F45" i="2"/>
  <c r="E45" i="2"/>
  <c r="G44" i="2"/>
  <c r="F44" i="2"/>
  <c r="E44" i="2"/>
  <c r="G43" i="2"/>
  <c r="F43" i="2"/>
  <c r="E43" i="2"/>
  <c r="G42" i="2"/>
  <c r="F42" i="2"/>
  <c r="E42" i="2"/>
  <c r="F41" i="2"/>
  <c r="E41" i="2"/>
  <c r="F40" i="2"/>
  <c r="E40" i="2"/>
  <c r="F38" i="2"/>
  <c r="E38" i="2"/>
  <c r="F37" i="2"/>
  <c r="E37" i="2"/>
  <c r="F36" i="2"/>
  <c r="E36" i="2"/>
  <c r="F35" i="2"/>
  <c r="E35" i="2"/>
  <c r="F34" i="2"/>
  <c r="E34" i="2"/>
  <c r="F33" i="2"/>
  <c r="E33" i="2"/>
  <c r="F32" i="2"/>
  <c r="E32" i="2"/>
  <c r="F31" i="2"/>
  <c r="E31" i="2"/>
  <c r="F30" i="2"/>
  <c r="E30" i="2"/>
  <c r="F29" i="2"/>
  <c r="E29" i="2"/>
  <c r="F27" i="2"/>
  <c r="E27" i="2"/>
  <c r="F26" i="2"/>
  <c r="E26" i="2"/>
  <c r="F25" i="2"/>
  <c r="E25" i="2"/>
  <c r="F24" i="2"/>
  <c r="E24" i="2"/>
  <c r="F23" i="2"/>
  <c r="E23" i="2"/>
  <c r="F22" i="2"/>
  <c r="E22" i="2"/>
  <c r="F21" i="2"/>
  <c r="E21" i="2"/>
  <c r="F20" i="2"/>
  <c r="E20" i="2"/>
  <c r="F19" i="2"/>
  <c r="E19" i="2"/>
  <c r="F18" i="2"/>
  <c r="E18" i="2"/>
  <c r="E17" i="2"/>
  <c r="A17" i="2"/>
  <c r="A18" i="2" s="1"/>
  <c r="A19" i="2" s="1"/>
  <c r="A20" i="2" s="1"/>
  <c r="A21" i="2" s="1"/>
  <c r="A22" i="2" s="1"/>
  <c r="A23" i="2" s="1"/>
  <c r="A24" i="2" s="1"/>
  <c r="A25" i="2" s="1"/>
  <c r="A26" i="2" s="1"/>
  <c r="A27" i="2" s="1"/>
  <c r="A29" i="2" s="1"/>
  <c r="A30" i="2" s="1"/>
  <c r="A31" i="2" s="1"/>
  <c r="A32" i="2" s="1"/>
  <c r="A33" i="2" s="1"/>
  <c r="A34" i="2" s="1"/>
  <c r="A35" i="2" s="1"/>
  <c r="A36" i="2" s="1"/>
  <c r="A37" i="2" s="1"/>
  <c r="A38" i="2" s="1"/>
  <c r="A40" i="2" s="1"/>
  <c r="A41" i="2" s="1"/>
  <c r="A42" i="2" s="1"/>
  <c r="A43" i="2" s="1"/>
  <c r="A44" i="2" s="1"/>
  <c r="A45" i="2" s="1"/>
  <c r="A46" i="2" s="1"/>
  <c r="A47" i="2" s="1"/>
  <c r="A48" i="2" s="1"/>
  <c r="A49" i="2" s="1"/>
  <c r="A50" i="2" s="1"/>
  <c r="A51" i="2" s="1"/>
  <c r="A52" i="2" s="1"/>
  <c r="A53" i="2" s="1"/>
  <c r="F16" i="2"/>
  <c r="E16" i="2"/>
  <c r="F14" i="2"/>
  <c r="F4" i="2" s="1"/>
  <c r="E13" i="2"/>
  <c r="E12" i="2"/>
  <c r="E11" i="2"/>
  <c r="E10" i="2"/>
  <c r="F5" i="2"/>
</calcChain>
</file>

<file path=xl/sharedStrings.xml><?xml version="1.0" encoding="utf-8"?>
<sst xmlns="http://schemas.openxmlformats.org/spreadsheetml/2006/main" count="414" uniqueCount="210">
  <si>
    <t>TOOL</t>
  </si>
  <si>
    <r>
      <rPr>
        <sz val="10"/>
        <color theme="1"/>
        <rFont val="Calibri"/>
      </rPr>
      <t>ES-Screening-Q (</t>
    </r>
    <r>
      <rPr>
        <sz val="10"/>
        <color theme="1"/>
        <rFont val="Calibri (Body)"/>
      </rPr>
      <t>ESSQ</t>
    </r>
    <r>
      <rPr>
        <sz val="10"/>
        <color theme="1"/>
        <rFont val="Calibri"/>
      </rPr>
      <t>)</t>
    </r>
  </si>
  <si>
    <t xml:space="preserve">ESSQ- ENVIRONMENTAL AND SOCIAL SCREENING QUESTIONNAIRE </t>
  </si>
  <si>
    <t>DATE</t>
  </si>
  <si>
    <t>2022-03-09 INSERT DATE HERE</t>
  </si>
  <si>
    <t xml:space="preserve"> ENVIRONMENTAL AND SOCIAL  MANAGEMENT SYSTEM / ESMS</t>
  </si>
  <si>
    <t>PROGRAM</t>
  </si>
  <si>
    <t>Write here the name of the program for which this proposal is intended.</t>
  </si>
  <si>
    <t>SISTEMA DE GESTIÓN  AMBIENTAL Y SOCIAL / SGAS</t>
  </si>
  <si>
    <t>PROPONENT</t>
  </si>
  <si>
    <t>Write here the name of the organization making this proposal.</t>
  </si>
  <si>
    <t>Provisional Risk Classification of grant (proposal) by the grantee:</t>
  </si>
  <si>
    <t>ESSQ VERSION</t>
  </si>
  <si>
    <t>Approved (March 21, 2002)</t>
  </si>
  <si>
    <t>Final Risk Classification of grant (proposal) by MAR FUND:</t>
  </si>
  <si>
    <t>UNIQUE ID</t>
  </si>
  <si>
    <r>
      <rPr>
        <sz val="10"/>
        <color rgb="FF7F7F7F"/>
        <rFont val="Calibri (Body)"/>
      </rPr>
      <t>ESSQ</t>
    </r>
    <r>
      <rPr>
        <sz val="10"/>
        <color rgb="FF7F7F7F"/>
        <rFont val="Calibri"/>
      </rPr>
      <t>-XXX-YYY-MM-DD</t>
    </r>
  </si>
  <si>
    <t>N.</t>
  </si>
  <si>
    <t>YES - NO</t>
  </si>
  <si>
    <t>ACTIONS BY THE GRANTEE</t>
  </si>
  <si>
    <t>LIKELY RISK LEVEL</t>
  </si>
  <si>
    <t>TRIGGERED SAFEGUARD</t>
  </si>
  <si>
    <t>BEFORE OR AFTER
APPROVAL</t>
  </si>
  <si>
    <t>GUIDING  QUESTIONS ABOUT RISKS / IMPACTS</t>
  </si>
  <si>
    <r>
      <rPr>
        <sz val="9"/>
        <color rgb="FF2B3681"/>
        <rFont val="Calibri (Body)"/>
      </rPr>
      <t>SALVAGUARDA</t>
    </r>
    <r>
      <rPr>
        <sz val="9"/>
        <color rgb="FF2B3681"/>
        <rFont val="Calibri"/>
      </rPr>
      <t xml:space="preserve"> ACTIVADA</t>
    </r>
  </si>
  <si>
    <t>ANTES O DESPUÉS
DE LA APROBACIÓN</t>
  </si>
  <si>
    <t>BENEFICIARY EXPLANATION</t>
  </si>
  <si>
    <t>GENERAL INFORMATION / INFORMACIÓN GENERAL</t>
  </si>
  <si>
    <t>(A) (B+) (B) (C)</t>
  </si>
  <si>
    <t>ESS 3</t>
  </si>
  <si>
    <t>ESS 4</t>
  </si>
  <si>
    <t>ESS 5</t>
  </si>
  <si>
    <t>ESS 6</t>
  </si>
  <si>
    <t>ESS 7</t>
  </si>
  <si>
    <t>ESS 8</t>
  </si>
  <si>
    <t>REVIEW / REVISIÓN</t>
  </si>
  <si>
    <t xml:space="preserve">ADDITIONAL ESS TRIGGERED </t>
  </si>
  <si>
    <t>COMMENTS</t>
  </si>
  <si>
    <t>i.</t>
  </si>
  <si>
    <t>Is any activity or sub-activity of this project proposal on the MAR Fund exclusion list?</t>
  </si>
  <si>
    <t>YES</t>
  </si>
  <si>
    <t>BEFORE</t>
  </si>
  <si>
    <t>ii.</t>
  </si>
  <si>
    <t>Is this project a second phase of a previously MAR Fund-funded project?</t>
  </si>
  <si>
    <t>iii</t>
  </si>
  <si>
    <t xml:space="preserve">Does the proponent organization have an ESMS in place and will it be used for project risk management? </t>
  </si>
  <si>
    <t>NO</t>
  </si>
  <si>
    <t>iv.</t>
  </si>
  <si>
    <t>Is this project intended to be managed with a co-financing partner's ESMS?</t>
  </si>
  <si>
    <t>v</t>
  </si>
  <si>
    <r>
      <rPr>
        <sz val="11"/>
        <color rgb="FF2B3681"/>
        <rFont val="Calibri"/>
      </rPr>
      <t xml:space="preserve">What is the risk-based classification of this proposal/project? </t>
    </r>
    <r>
      <rPr>
        <i/>
        <sz val="11"/>
        <color rgb="FFC80A0A"/>
        <rFont val="Calibri (Body)"/>
      </rPr>
      <t>ANSWER THIS QUESTION LAST</t>
    </r>
  </si>
  <si>
    <t>B+</t>
  </si>
  <si>
    <t>Category A projects are not considered for approval by MAR Fund (Exclusion List)</t>
  </si>
  <si>
    <t>A</t>
  </si>
  <si>
    <t>ESS1</t>
  </si>
  <si>
    <t>ASSESSMENT AND MANAGEMENT OF ENVIRONMENTAL AND SOCIAL RISK IMPACTS</t>
  </si>
  <si>
    <t xml:space="preserve">Is this a Non-area-based project?  (None a single part of the project is applied on the land/sea) </t>
  </si>
  <si>
    <t>Is this an Area-based project? (Any part of the project is applied on the land or sea)</t>
  </si>
  <si>
    <t>Has a stakeholder identification, description and analysis been performed?</t>
  </si>
  <si>
    <t>AFTER</t>
  </si>
  <si>
    <t>Does the project have (will have) a functional grievance mechanism?</t>
  </si>
  <si>
    <t>Is the project in any respect detrimental for the enjoyment of Human Rights?</t>
  </si>
  <si>
    <r>
      <rPr>
        <sz val="11"/>
        <color rgb="FF2B3681"/>
        <rFont val="Calibri (Body)"/>
      </rPr>
      <t>Does the project increase the risk of SGBV &amp; harassment</t>
    </r>
    <r>
      <rPr>
        <sz val="11"/>
        <color rgb="FF2B3681"/>
        <rFont val="Calibri"/>
      </rPr>
      <t xml:space="preserve">, </t>
    </r>
    <r>
      <rPr>
        <sz val="11"/>
        <color rgb="FF2B3681"/>
        <rFont val="Calibri (Body)"/>
      </rPr>
      <t>including</t>
    </r>
    <r>
      <rPr>
        <sz val="11"/>
        <color rgb="FF2B3681"/>
        <rFont val="Calibri"/>
      </rPr>
      <t xml:space="preserve"> </t>
    </r>
    <r>
      <rPr>
        <sz val="11"/>
        <color rgb="FF2B3681"/>
        <rFont val="Calibri (Body)"/>
      </rPr>
      <t>sexual exploitation &amp;</t>
    </r>
    <r>
      <rPr>
        <sz val="11"/>
        <color rgb="FF2B3681"/>
        <rFont val="Calibri"/>
      </rPr>
      <t xml:space="preserve"> abuse?</t>
    </r>
  </si>
  <si>
    <t xml:space="preserve">Is the project  negatively affecting some local communities or social groups more than others? </t>
  </si>
  <si>
    <t>Is the project compatible with the Sustainable Development Goals SDGs?</t>
  </si>
  <si>
    <t>Have climate hazards (hurricanes, floods, etc.) been duly considered by the project?</t>
  </si>
  <si>
    <t>Are there any risks that the project might negatively affect vulnerable groups?</t>
  </si>
  <si>
    <t>Is there any identified conflict that may be exacerbated by this project?</t>
  </si>
  <si>
    <t>Explain the context of the conflict, if applicable</t>
  </si>
  <si>
    <t>Is the project likely to induce immigration into the project area?</t>
  </si>
  <si>
    <t>B</t>
  </si>
  <si>
    <t>ESS2</t>
  </si>
  <si>
    <t>LABOUR AND WORKING CONDITIONS</t>
  </si>
  <si>
    <t>Will the persons formally working on the project have an employment contract?</t>
  </si>
  <si>
    <t>Are there minors (younger than 14-y old) to be employed for the project?</t>
  </si>
  <si>
    <t xml:space="preserve"> It is expected to have minors between 14 and 17 y-old working on the project?</t>
  </si>
  <si>
    <t>Will persons working on the project be exposed to occupational hazards?</t>
  </si>
  <si>
    <t>Is the physical integrity of the persons working on the project compromised by external factor? (security risks related to organized crime, risk of kidnapping, drug trafficking zone, etc.)</t>
  </si>
  <si>
    <t>Will persons working on the project be exposed to toxic and flammable substances including fuel?</t>
  </si>
  <si>
    <r>
      <rPr>
        <sz val="11"/>
        <color rgb="FF2B3681"/>
        <rFont val="Arial"/>
      </rPr>
      <t>Will persons working on the project operate heavy duty machinery</t>
    </r>
    <r>
      <rPr>
        <sz val="11"/>
        <color rgb="FF2B3681"/>
        <rFont val="Calibri"/>
      </rPr>
      <t xml:space="preserve"> (</t>
    </r>
    <r>
      <rPr>
        <sz val="11"/>
        <color rgb="FF2B3681"/>
        <rFont val="Arial"/>
      </rPr>
      <t xml:space="preserve">equipment for marine/coastal activities, </t>
    </r>
    <r>
      <rPr>
        <sz val="11"/>
        <color rgb="FF2B3681"/>
        <rFont val="Calibri"/>
      </rPr>
      <t xml:space="preserve">farming, </t>
    </r>
    <r>
      <rPr>
        <sz val="11"/>
        <color rgb="FF2B3681"/>
        <rFont val="Arial"/>
      </rPr>
      <t>etc.</t>
    </r>
    <r>
      <rPr>
        <sz val="11"/>
        <color rgb="FF2B3681"/>
        <rFont val="Calibri"/>
      </rPr>
      <t>)</t>
    </r>
  </si>
  <si>
    <t>Will be persons operating equipment in project activities (including scuba gear, boats and vehicles)?</t>
  </si>
  <si>
    <t>Has the Proponent organization have any serious H&amp;S incident in the last 5 years?</t>
  </si>
  <si>
    <t>Explain the context of the incident, if applicable</t>
  </si>
  <si>
    <t>Does this project include community labour (including stipends for volunteers)?</t>
  </si>
  <si>
    <t>C</t>
  </si>
  <si>
    <t>ESS3</t>
  </si>
  <si>
    <t>RESOURCE EFFICIENCY AND POLLUTION PREVENTION</t>
  </si>
  <si>
    <t>Can the projects's Greenhouse Gasses (GHG) emissions be further avoided/reduced? (using renewable energy, avoiding the use of fossil fuels, etc.)</t>
  </si>
  <si>
    <t>Briefly explain how you will achieve this, if applicable</t>
  </si>
  <si>
    <t>Has the project further potential to sequester carbon?</t>
  </si>
  <si>
    <t>Does the project have risks and potential impacts on human health and/or  the environment?</t>
  </si>
  <si>
    <t>Will the project increase waste?</t>
  </si>
  <si>
    <t>Will this waste (or part of it) be hazardous?</t>
  </si>
  <si>
    <t>Does the project involve the storage, transportation of hazardous waste materials including fuel?</t>
  </si>
  <si>
    <t>Does the project include infrastructure construction, upgrades, repairs or decommissioning?</t>
  </si>
  <si>
    <t>Does the national legislation require an ESIA for the activity (ies) included in the project?</t>
  </si>
  <si>
    <t>Have the Environmental and Social permits for construction been secured?</t>
  </si>
  <si>
    <t>Has a Health &amp; Safety Plan been formulated for the construction site?</t>
  </si>
  <si>
    <t>Will the new/upgraded infrastructure increase the influx of people?</t>
  </si>
  <si>
    <t>Does the infrastructure have/will have safely managed drinking water and sanitation?</t>
  </si>
  <si>
    <t>Will the project trigger significant tourism development with additional influx of people?</t>
  </si>
  <si>
    <t>Does the project have risks/impacts of pollution that can impact Occupational Health and Safety?</t>
  </si>
  <si>
    <t>Does the project have risks/impacts  on water quality?</t>
  </si>
  <si>
    <t>Does the project have risks/impacts on air quality</t>
  </si>
  <si>
    <t>Does the project have risks/impacts related to land/soil (degradation, sedimentation, erosion of soil)?</t>
  </si>
  <si>
    <t>Does the project have risks/impacts related to noise? (increase noise)</t>
  </si>
  <si>
    <t>D</t>
  </si>
  <si>
    <t>ESS4</t>
  </si>
  <si>
    <t>COMMUNITY HEALTH AND SAFETY, AND SECURITY</t>
  </si>
  <si>
    <t>Does the project have risks/impacts related to Community Health and Safety? (including COVID-19 or other infectious and contagious diseases that may occur)</t>
  </si>
  <si>
    <t>Does the project imply any risks to the security of affected communities?</t>
  </si>
  <si>
    <t>Does the project finance security personnel or security services to enforce resource protection? (including armed personnel)</t>
  </si>
  <si>
    <t>Does the project involve long term influx of people in the communities (research, documentary, construction)?</t>
  </si>
  <si>
    <t>Does the project pose any  H&amp;S risk to  communities ?</t>
  </si>
  <si>
    <t>Does the project imply risks for the water supply of the affected community?</t>
  </si>
  <si>
    <t>Does the project include installation/use of equipment in locations accessible to the community?</t>
  </si>
  <si>
    <t>Does the project involve community labour and it presents high risks of SGBV/sexual exploitation/abuse?</t>
  </si>
  <si>
    <t>Does the project involve sustained engagement with children? (i.e. educational events, actions in schools)</t>
  </si>
  <si>
    <t xml:space="preserve">Does the grantee intend to use images of community members? (i.e., for marketing, media) </t>
  </si>
  <si>
    <t>Does the project have the potential of triggering emergency events that affect the health, safety and/or security of the communities (e.g., a violent situation at a project-supported community meeting,  collapse or explosion/fire of project-supported infrastructure used by the community)?</t>
  </si>
  <si>
    <t>E</t>
  </si>
  <si>
    <t>ESS5</t>
  </si>
  <si>
    <r>
      <rPr>
        <sz val="12"/>
        <color rgb="FF2B3681"/>
        <rFont val="Calibri"/>
      </rPr>
      <t xml:space="preserve">ACCESS RESTRICTIONS - LIVELIHOOD LOST - LIMITED INVOLUNTARY </t>
    </r>
    <r>
      <rPr>
        <sz val="12"/>
        <color rgb="FF2B3681"/>
        <rFont val="Calibri (Body)"/>
      </rPr>
      <t>RESETTLEMENT</t>
    </r>
  </si>
  <si>
    <t>Does the project involve the resettlement of persons?</t>
  </si>
  <si>
    <t>Does the resettlement involve fewer than 500 persons or 100 households?</t>
  </si>
  <si>
    <t>N/A</t>
  </si>
  <si>
    <t xml:space="preserve">Does the project include new restrictions of, or access to, natural resources? </t>
  </si>
  <si>
    <r>
      <rPr>
        <sz val="11"/>
        <color rgb="FF2B3681"/>
        <rFont val="Calibri"/>
      </rPr>
      <t>Are the new restrictions to natural resources</t>
    </r>
    <r>
      <rPr>
        <i/>
        <u/>
        <sz val="11"/>
        <color rgb="FFC00000"/>
        <rFont val="Calibri (Body)"/>
      </rPr>
      <t xml:space="preserve"> voluntarily accepted by the affected communities</t>
    </r>
    <r>
      <rPr>
        <sz val="11"/>
        <color rgb="FF2B3681"/>
        <rFont val="Calibri"/>
      </rPr>
      <t>?</t>
    </r>
  </si>
  <si>
    <t>Does the project include the enforcement of a PA resulting in  access restrictions?</t>
  </si>
  <si>
    <t>Does the project involve changes in natural resource management that restrict access to these resources?</t>
  </si>
  <si>
    <t xml:space="preserve">Will the project create restrictions of use of, or access to, cultural resources? </t>
  </si>
  <si>
    <t>Is the project intended to finance the acquisition of land, resulting in relocalization or acces restrictions?</t>
  </si>
  <si>
    <t>Will the restrictions to natural or cultural resources affect Indigenous Peoples?</t>
  </si>
  <si>
    <t>Does the project consist of land use planning/natural resource regulation on a regional, nal, subnal level?</t>
  </si>
  <si>
    <t>F</t>
  </si>
  <si>
    <t>ESS6</t>
  </si>
  <si>
    <r>
      <rPr>
        <sz val="11"/>
        <color rgb="FF2B3681"/>
        <rFont val="Calibri"/>
      </rPr>
      <t xml:space="preserve">BIODIVERSITY CONSERVATION </t>
    </r>
    <r>
      <rPr>
        <sz val="11"/>
        <color rgb="FF2B3681"/>
        <rFont val="Calibri (Body)"/>
      </rPr>
      <t xml:space="preserve">&amp; SUSTAINABLE MANAGEMENT OF LIVING NATURAL RESOURCES </t>
    </r>
  </si>
  <si>
    <t>Does the project entail risks of causing harm to biodiversity or being detrimental to ecosystem services?</t>
  </si>
  <si>
    <t>Does the project include the creation of a new Protected Area or the expansion of an existing one?</t>
  </si>
  <si>
    <t>Does the project involve formulating or changing the management plan for a Protected Area?</t>
  </si>
  <si>
    <t>Does the project involve introducing invasive alien species (or diseases)? Including bacteria or viruses</t>
  </si>
  <si>
    <t>Is the project to be carried out in a Protected Area or in an area with high biodiversity value? And</t>
  </si>
  <si>
    <t>66A</t>
  </si>
  <si>
    <t>Includes wild-harvest fisheries or wildlife management activities</t>
  </si>
  <si>
    <t>66B</t>
  </si>
  <si>
    <t>Includes agriculture or aquaculture activities</t>
  </si>
  <si>
    <t>66C</t>
  </si>
  <si>
    <t>Involves the use of timber or non-timber forest products</t>
  </si>
  <si>
    <t>66D</t>
  </si>
  <si>
    <t>Risks creating pathways for spreading invasive species (or diseases)? (including bacterias or viruses)</t>
  </si>
  <si>
    <t>66E</t>
  </si>
  <si>
    <t>Includes infrastructure construction, upgrade, or decommissioning</t>
  </si>
  <si>
    <r>
      <rPr>
        <sz val="11"/>
        <color rgb="FF2B3681"/>
        <rFont val="Calibri"/>
      </rPr>
      <t xml:space="preserve">Is the project </t>
    </r>
    <r>
      <rPr>
        <sz val="11"/>
        <color rgb="FF2B3681"/>
        <rFont val="Calibri (Body)"/>
      </rPr>
      <t>to be implemented in</t>
    </r>
    <r>
      <rPr>
        <sz val="11"/>
        <color rgb="FF2B3681"/>
        <rFont val="Calibri"/>
      </rPr>
      <t xml:space="preserve"> a Protected Area and it is consistent with its management plan?</t>
    </r>
  </si>
  <si>
    <t>Will the project change the management regime or zonification of a Protected Area?</t>
  </si>
  <si>
    <r>
      <rPr>
        <sz val="11"/>
        <color rgb="FF2B3681"/>
        <rFont val="Calibri"/>
      </rPr>
      <t xml:space="preserve">Does the project include research activities , collection and/or handling of </t>
    </r>
    <r>
      <rPr>
        <sz val="11"/>
        <color rgb="FF002060"/>
        <rFont val="Calibri"/>
      </rPr>
      <t xml:space="preserve"> animals and other natural living resources?</t>
    </r>
  </si>
  <si>
    <t>Does the project include agriculture, aquaculture, fishing, forestry, forest harvesting, husbandry, hunting?</t>
  </si>
  <si>
    <t>Does the project involve the use of pesticides, herbicides or fungicides in a Protected Area?</t>
  </si>
  <si>
    <t xml:space="preserve">Does the project include restoration or rehabilitation activities?  </t>
  </si>
  <si>
    <t>Does the project involve the introduction of non-native species?</t>
  </si>
  <si>
    <t>G</t>
  </si>
  <si>
    <t>ESS7</t>
  </si>
  <si>
    <t>INDIGENOUS PEOPLES AND TRADITIONAL LOCAL COMMUNITIES</t>
  </si>
  <si>
    <r>
      <rPr>
        <sz val="11"/>
        <color rgb="FF2B3681"/>
        <rFont val="Calibri"/>
      </rPr>
      <t xml:space="preserve">Is the project implemented with or by Indigenous Peoples </t>
    </r>
    <r>
      <rPr>
        <b/>
        <sz val="11"/>
        <color rgb="FF2B3681"/>
        <rFont val="Calibri"/>
      </rPr>
      <t>(IP)</t>
    </r>
    <r>
      <rPr>
        <sz val="11"/>
        <color rgb="FF2B3681"/>
        <rFont val="Calibri"/>
      </rPr>
      <t xml:space="preserve"> , Local Traditional Communities </t>
    </r>
    <r>
      <rPr>
        <b/>
        <sz val="11"/>
        <color rgb="FF2B3681"/>
        <rFont val="Calibri"/>
      </rPr>
      <t xml:space="preserve">(LTC) </t>
    </r>
    <r>
      <rPr>
        <b/>
        <sz val="11"/>
        <color rgb="FF009051"/>
        <rFont val="Calibri"/>
      </rPr>
      <t>?</t>
    </r>
  </si>
  <si>
    <t>Does Indigenous Peoples, Local Traditional Communities  inhabit or occupy the project's area? (The project is under implementation and initial contact has already been made with the IPs and LTCs).</t>
  </si>
  <si>
    <t>Is there any risk to negatively affecting Indigenous Peoples, Local Traditional Communities?</t>
  </si>
  <si>
    <r>
      <rPr>
        <sz val="11"/>
        <color rgb="FF2B3681"/>
        <rFont val="Calibri"/>
      </rPr>
      <t xml:space="preserve">Do Indigenous Peoples, </t>
    </r>
    <r>
      <rPr>
        <sz val="11"/>
        <color rgb="FF002060"/>
        <rFont val="Arial"/>
      </rPr>
      <t xml:space="preserve">Local Traditional Communities </t>
    </r>
    <r>
      <rPr>
        <sz val="11"/>
        <color rgb="FF002060"/>
        <rFont val="Calibri"/>
      </rPr>
      <t>inhabit the area where the project will take place? (The project is new and has not yet had a previous approach with IPs and LTCs).</t>
    </r>
  </si>
  <si>
    <r>
      <rPr>
        <sz val="11"/>
        <color rgb="FF2B3681"/>
        <rFont val="Calibri"/>
      </rPr>
      <t>Is there any risk of affecting</t>
    </r>
    <r>
      <rPr>
        <sz val="11"/>
        <color rgb="FF2B3681"/>
        <rFont val="Arial"/>
      </rPr>
      <t xml:space="preserve"> Indigenous Peoples, LTC </t>
    </r>
    <r>
      <rPr>
        <sz val="11"/>
        <color rgb="FF009051"/>
        <rFont val="Arial"/>
      </rPr>
      <t xml:space="preserve"> </t>
    </r>
    <r>
      <rPr>
        <sz val="11"/>
        <color rgb="FF2B3681"/>
        <rFont val="Calibri"/>
      </rPr>
      <t>access to natural or cultural resources?</t>
    </r>
  </si>
  <si>
    <t>Does the project include access to IP&amp;LTC or  knowledge associated with Genetic Resources?</t>
  </si>
  <si>
    <r>
      <rPr>
        <sz val="11"/>
        <color rgb="FF2B3681"/>
        <rFont val="Calibri"/>
      </rPr>
      <t xml:space="preserve">Does the project include the commercial use of cultural heritage </t>
    </r>
    <r>
      <rPr>
        <sz val="11"/>
        <color rgb="FF2B3681"/>
        <rFont val="Arial"/>
      </rPr>
      <t>over which IP, TLC have customary rights</t>
    </r>
    <r>
      <rPr>
        <sz val="11"/>
        <color rgb="FF2B3681"/>
        <rFont val="Calibri"/>
      </rPr>
      <t>?</t>
    </r>
  </si>
  <si>
    <t>H</t>
  </si>
  <si>
    <t>ESS8</t>
  </si>
  <si>
    <t>CULTURAL HERITAGE</t>
  </si>
  <si>
    <t>Will the project be implemented in, or close by, a recognized cultural heritage site?</t>
  </si>
  <si>
    <t>Will the project restrict access to sacred sites or natural sites of cultural, spiritual significance?</t>
  </si>
  <si>
    <t>Does the project location include sites of cultural significance (burial, ceremonial sites)?</t>
  </si>
  <si>
    <t>Does the project include moving, removing earth or otherwise altering the landscape in a way that may result in the accidental discovery of cultural property?</t>
  </si>
  <si>
    <t>I</t>
  </si>
  <si>
    <t>ESS9</t>
  </si>
  <si>
    <t>GENDER</t>
  </si>
  <si>
    <t xml:space="preserve">Does the project considers gender norms, roles, and relations, and shows gender awareness? </t>
  </si>
  <si>
    <r>
      <rPr>
        <sz val="11"/>
        <color rgb="FF2B3681"/>
        <rFont val="Calibri"/>
      </rPr>
      <t xml:space="preserve">Are women's and girls' rights/opportunities to participate </t>
    </r>
    <r>
      <rPr>
        <sz val="11"/>
        <color rgb="FF2B3681"/>
        <rFont val="Calibri (Body)"/>
      </rPr>
      <t>in the grant</t>
    </r>
    <r>
      <rPr>
        <sz val="11"/>
        <color rgb="FF2B3681"/>
        <rFont val="Calibri"/>
      </rPr>
      <t xml:space="preserve"> dependent on being male or female?</t>
    </r>
  </si>
  <si>
    <t>Does the project have risks and adverse impacts based on gender identity or sexual orientation?</t>
  </si>
  <si>
    <t>Does the project have risks of sexual exploitation and abuse?</t>
  </si>
  <si>
    <t xml:space="preserve">Does the organization have a Prevention of Sexual Exploitation Abuse, and Harasment  (PSEAH) Policy in place? </t>
  </si>
  <si>
    <r>
      <rPr>
        <sz val="11"/>
        <color rgb="FF2B3681"/>
        <rFont val="Calibri"/>
      </rPr>
      <t>Have episodes of Sexual and Gender Based Violence (SGBV)</t>
    </r>
    <r>
      <rPr>
        <sz val="10"/>
        <color rgb="FF2B3681"/>
        <rFont val="Calibri (Body)"/>
      </rPr>
      <t xml:space="preserve"> &amp; sexual violence </t>
    </r>
    <r>
      <rPr>
        <sz val="10"/>
        <color rgb="FF2B3681"/>
        <rFont val="Calibri"/>
      </rPr>
      <t xml:space="preserve">been documented in the </t>
    </r>
    <r>
      <rPr>
        <sz val="10"/>
        <color rgb="FF2B3681"/>
        <rFont val="Calibri (Body)"/>
      </rPr>
      <t>Proponent org?</t>
    </r>
  </si>
  <si>
    <t>Briefly explain the case, if applicable</t>
  </si>
  <si>
    <t>J</t>
  </si>
  <si>
    <t>ESS10</t>
  </si>
  <si>
    <t>STAKEHOLDER ENGAGEMENT, INFORMATION DISCLOSURE, AND PARTICIPATION</t>
  </si>
  <si>
    <t>Has a Stakeholder Engagement and Communication Plan (SECP) been prepared?</t>
  </si>
  <si>
    <t>Have vulnerable and disadvataged stakeholders been identified?</t>
  </si>
  <si>
    <t>Is equitable participation of persons of all genders in consultation and engagement process assured?</t>
  </si>
  <si>
    <t>Has a Information Disclosure Matrix been prepared?</t>
  </si>
  <si>
    <t>Have the use of digital platforms been adopted to conduct some of the stakeholder engagement?</t>
  </si>
  <si>
    <t>k</t>
  </si>
  <si>
    <t>Declaration</t>
  </si>
  <si>
    <t>I declare that to the best of my knowledge the information provided is true and given in good faith</t>
  </si>
  <si>
    <t>If this box is left empty or says "NO", the ESSQ is not valid</t>
  </si>
  <si>
    <t>Risk Categories</t>
  </si>
  <si>
    <t>Description</t>
  </si>
  <si>
    <t>Category A (High Risk)</t>
  </si>
  <si>
    <t xml:space="preserve">Activities with significantly adverse risks to, and potential impacts on, the environment and/or communities. Environmental and social risks and potential impacts are diverse, extended, irreversible, or unprecedented. (Activities that are on the MAR Fund Exclusion List and have a high risk of introducing invasive species) </t>
  </si>
  <si>
    <t>Category B+ (Substantial Risk)</t>
  </si>
  <si>
    <t>Activities otherwise categorized as Category B, except that there is a single environmental and social risk or potential impact that is significant, irreversible, extended, or unprecedented. (Although a case-by-case analysis is required, these may include construction, rehabilitation or decommissioning of major, large-scale or medium-scale infrastructure; medium- and large-scale restoration and/or rehabilitation activities; activities that result in restricted access to resources; employment of children under the age of 14-17; moderate risk of introduction of invasive alien species; establishment of protected areas with measures to enforce restrictions on access to natural resources; and significant, irreversible, widespread or unprecedented risks to the health and safety of individuals and communities).</t>
  </si>
  <si>
    <t>Category B (Moderate Risk)</t>
  </si>
  <si>
    <t>Activities with environmental and social risks and potential impacts that are limited, largely reversible, generally site-specific, and readily addressed through mitigation measures. (Although a case-by-case analysis is required, this may include the construction, rehabilitation or decommissioning of small-scale infrastructure, small-scale restoration and/or rehabilitation activities, and the establishment of protected areas without measures to enforce restrictions on access to natural resources).</t>
  </si>
  <si>
    <t>Category C (Low Risk)</t>
  </si>
  <si>
    <t>Activities with minimal or no adverse environmental and social risks and/or impacts. (These are usually non-area based projects).</t>
  </si>
  <si>
    <t>Indication for risk category assignment</t>
  </si>
  <si>
    <t xml:space="preserve">If in column F, you have one or more “B”, the risk category is “B”, if you have one or more “B+” the risk category is “B+”, if you have only “C” the risk category is “C”.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</si>
</sst>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50">
    <font>
      <sz val="12"/>
      <color theme="1"/>
      <name val="Calibri"/>
      <scheme val="minor"/>
    </font>
    <font>
      <sz val="8"/>
      <color rgb="FF2B3681"/>
      <name val="Calibri"/>
    </font>
    <font>
      <sz val="8"/>
      <color rgb="FF9D8100"/>
      <name val="Open Sans"/>
    </font>
    <font>
      <sz val="10"/>
      <color theme="1"/>
      <name val="Calibri"/>
    </font>
    <font>
      <sz val="10"/>
      <color rgb="FF2B3681"/>
      <name val="Calibri"/>
    </font>
    <font>
      <sz val="12"/>
      <color theme="1"/>
      <name val="Calibri"/>
    </font>
    <font>
      <sz val="10"/>
      <color rgb="FFA5A5A5"/>
      <name val="Calibri"/>
    </font>
    <font>
      <sz val="10"/>
      <color rgb="FF9D8100"/>
      <name val="Calibri"/>
    </font>
    <font>
      <i/>
      <sz val="9"/>
      <color rgb="FFC4BD97"/>
      <name val="Open Sans"/>
    </font>
    <font>
      <i/>
      <sz val="9"/>
      <color rgb="FFC80A0A"/>
      <name val="Open Sans"/>
    </font>
    <font>
      <u/>
      <sz val="12"/>
      <color theme="10"/>
      <name val="Calibri"/>
    </font>
    <font>
      <sz val="10"/>
      <color rgb="FF7F7F7F"/>
      <name val="Calibri"/>
    </font>
    <font>
      <b/>
      <sz val="8"/>
      <color rgb="FF2B3681"/>
      <name val="Calibri"/>
    </font>
    <font>
      <sz val="12"/>
      <color theme="0"/>
      <name val="Calibri"/>
    </font>
    <font>
      <sz val="11"/>
      <color theme="0"/>
      <name val="Calibri"/>
    </font>
    <font>
      <sz val="8"/>
      <color theme="0"/>
      <name val="Calibri"/>
    </font>
    <font>
      <sz val="9"/>
      <color theme="0"/>
      <name val="Calibri"/>
    </font>
    <font>
      <sz val="12"/>
      <name val="Calibri"/>
    </font>
    <font>
      <sz val="11"/>
      <color rgb="FF2B3681"/>
      <name val="Calibri"/>
    </font>
    <font>
      <sz val="8"/>
      <color rgb="FF002060"/>
      <name val="Calibri"/>
    </font>
    <font>
      <sz val="9"/>
      <color rgb="FF2B3681"/>
      <name val="Calibri"/>
    </font>
    <font>
      <i/>
      <sz val="8"/>
      <color theme="1"/>
      <name val="Calibri"/>
    </font>
    <font>
      <sz val="12"/>
      <color rgb="FF2B3681"/>
      <name val="Calibri"/>
    </font>
    <font>
      <i/>
      <sz val="8"/>
      <color rgb="FF2B3681"/>
      <name val="Arial"/>
    </font>
    <font>
      <sz val="8"/>
      <color theme="1"/>
      <name val="Calibri"/>
    </font>
    <font>
      <sz val="11"/>
      <color rgb="FF002060"/>
      <name val="Calibri"/>
    </font>
    <font>
      <sz val="12"/>
      <color rgb="FF9C0006"/>
      <name val="Calibri"/>
    </font>
    <font>
      <b/>
      <sz val="8"/>
      <color rgb="FFEEECE1"/>
      <name val="Calibri"/>
    </font>
    <font>
      <sz val="10"/>
      <color rgb="FFEEECE1"/>
      <name val="Calibri"/>
    </font>
    <font>
      <sz val="10"/>
      <color rgb="FF000000"/>
      <name val="Arial"/>
    </font>
    <font>
      <i/>
      <sz val="12"/>
      <color rgb="FFC00000"/>
      <name val="Calibri"/>
    </font>
    <font>
      <i/>
      <sz val="8"/>
      <color rgb="FF2B3681"/>
      <name val="Calibri"/>
    </font>
    <font>
      <i/>
      <sz val="11"/>
      <color rgb="FF2B3681"/>
      <name val="Calibri"/>
    </font>
    <font>
      <sz val="10"/>
      <color rgb="FF000000"/>
      <name val="Calibri"/>
    </font>
    <font>
      <b/>
      <sz val="11"/>
      <color rgb="FF2B3681"/>
      <name val="Calibri"/>
    </font>
    <font>
      <b/>
      <sz val="12"/>
      <color theme="1"/>
      <name val="Calibri"/>
    </font>
    <font>
      <b/>
      <sz val="11"/>
      <color rgb="FF000000"/>
      <name val="Calibri"/>
    </font>
    <font>
      <b/>
      <sz val="11"/>
      <color theme="1"/>
      <name val="Calibri"/>
    </font>
    <font>
      <sz val="10"/>
      <color theme="1"/>
      <name val="Calibri (Body)"/>
    </font>
    <font>
      <sz val="10"/>
      <color rgb="FF7F7F7F"/>
      <name val="Calibri (Body)"/>
    </font>
    <font>
      <sz val="9"/>
      <color rgb="FF2B3681"/>
      <name val="Calibri (Body)"/>
    </font>
    <font>
      <i/>
      <sz val="11"/>
      <color rgb="FFC80A0A"/>
      <name val="Calibri (Body)"/>
    </font>
    <font>
      <sz val="11"/>
      <color rgb="FF2B3681"/>
      <name val="Calibri (Body)"/>
    </font>
    <font>
      <sz val="11"/>
      <color rgb="FF2B3681"/>
      <name val="Arial"/>
    </font>
    <font>
      <sz val="12"/>
      <color rgb="FF2B3681"/>
      <name val="Calibri (Body)"/>
    </font>
    <font>
      <i/>
      <u/>
      <sz val="11"/>
      <color rgb="FFC00000"/>
      <name val="Calibri (Body)"/>
    </font>
    <font>
      <b/>
      <sz val="11"/>
      <color rgb="FF009051"/>
      <name val="Calibri"/>
    </font>
    <font>
      <sz val="11"/>
      <color rgb="FF002060"/>
      <name val="Arial"/>
    </font>
    <font>
      <sz val="11"/>
      <color rgb="FF009051"/>
      <name val="Arial"/>
    </font>
    <font>
      <sz val="10"/>
      <color rgb="FF2B3681"/>
      <name val="Calibri (Body)"/>
    </font>
  </fonts>
  <fills count="10">
    <fill>
      <patternFill patternType="none"/>
    </fill>
    <fill>
      <patternFill patternType="gray125"/>
    </fill>
    <fill>
      <patternFill patternType="solid">
        <fgColor rgb="FFEEECE1"/>
        <bgColor rgb="FFEEECE1"/>
      </patternFill>
    </fill>
    <fill>
      <patternFill patternType="solid">
        <fgColor theme="0"/>
        <bgColor theme="0"/>
      </patternFill>
    </fill>
    <fill>
      <patternFill patternType="solid">
        <fgColor rgb="FF2B3681"/>
        <bgColor rgb="FF2B3681"/>
      </patternFill>
    </fill>
    <fill>
      <patternFill patternType="solid">
        <fgColor rgb="FFDAE4FF"/>
        <bgColor rgb="FFDAE4FF"/>
      </patternFill>
    </fill>
    <fill>
      <patternFill patternType="solid">
        <fgColor rgb="FFEED9DF"/>
        <bgColor rgb="FFEED9DF"/>
      </patternFill>
    </fill>
    <fill>
      <patternFill patternType="solid">
        <fgColor rgb="FFEED8DB"/>
        <bgColor rgb="FFEED8DB"/>
      </patternFill>
    </fill>
    <fill>
      <patternFill patternType="solid">
        <fgColor rgb="FFFFFF00"/>
        <bgColor rgb="FFFFFF00"/>
      </patternFill>
    </fill>
    <fill>
      <patternFill patternType="solid">
        <fgColor rgb="FFD8D8D8"/>
        <bgColor rgb="FFD8D8D8"/>
      </patternFill>
    </fill>
  </fills>
  <borders count="100">
    <border>
      <left/>
      <right/>
      <top/>
      <bottom/>
      <diagonal/>
    </border>
    <border>
      <left style="thin">
        <color rgb="FF2B3681"/>
      </left>
      <right/>
      <top style="thin">
        <color rgb="FF2B3681"/>
      </top>
      <bottom/>
      <diagonal/>
    </border>
    <border>
      <left/>
      <right/>
      <top/>
      <bottom/>
      <diagonal/>
    </border>
    <border>
      <left style="double">
        <color rgb="FF2B3681"/>
      </left>
      <right style="double">
        <color rgb="FF2B3681"/>
      </right>
      <top style="double">
        <color rgb="FF2B3681"/>
      </top>
      <bottom style="double">
        <color rgb="FF2B3681"/>
      </bottom>
      <diagonal/>
    </border>
    <border>
      <left style="double">
        <color rgb="FF2B3681"/>
      </left>
      <right/>
      <top style="double">
        <color rgb="FF2B3681"/>
      </top>
      <bottom/>
      <diagonal/>
    </border>
    <border>
      <left/>
      <right/>
      <top style="double">
        <color rgb="FF2B3681"/>
      </top>
      <bottom/>
      <diagonal/>
    </border>
    <border>
      <left style="thin">
        <color theme="0"/>
      </left>
      <right style="thin">
        <color theme="0"/>
      </right>
      <top style="double">
        <color rgb="FF2B3681"/>
      </top>
      <bottom/>
      <diagonal/>
    </border>
    <border>
      <left style="thin">
        <color theme="0"/>
      </left>
      <right/>
      <top style="double">
        <color rgb="FF2B3681"/>
      </top>
      <bottom/>
      <diagonal/>
    </border>
    <border>
      <left/>
      <right/>
      <top style="double">
        <color rgb="FF2B3681"/>
      </top>
      <bottom/>
      <diagonal/>
    </border>
    <border>
      <left/>
      <right style="thin">
        <color theme="0"/>
      </right>
      <top style="double">
        <color rgb="FF2B3681"/>
      </top>
      <bottom/>
      <diagonal/>
    </border>
    <border>
      <left style="thin">
        <color theme="0"/>
      </left>
      <right/>
      <top style="thin">
        <color rgb="FF000000"/>
      </top>
      <bottom/>
      <diagonal/>
    </border>
    <border>
      <left/>
      <right/>
      <top style="thin">
        <color rgb="FF000000"/>
      </top>
      <bottom/>
      <diagonal/>
    </border>
    <border>
      <left/>
      <right style="double">
        <color rgb="FF2B3681"/>
      </right>
      <top style="thin">
        <color rgb="FF000000"/>
      </top>
      <bottom/>
      <diagonal/>
    </border>
    <border>
      <left style="double">
        <color rgb="FF2B3681"/>
      </left>
      <right/>
      <top style="thin">
        <color rgb="FF000000"/>
      </top>
      <bottom style="thin">
        <color rgb="FF2B3681"/>
      </bottom>
      <diagonal/>
    </border>
    <border>
      <left/>
      <right/>
      <top style="thin">
        <color rgb="FF000000"/>
      </top>
      <bottom style="thin">
        <color rgb="FF2B3681"/>
      </bottom>
      <diagonal/>
    </border>
    <border>
      <left style="thin">
        <color theme="0"/>
      </left>
      <right style="thin">
        <color theme="0"/>
      </right>
      <top style="thin">
        <color rgb="FF000000"/>
      </top>
      <bottom style="thin">
        <color rgb="FF2B3681"/>
      </bottom>
      <diagonal/>
    </border>
    <border>
      <left style="thin">
        <color theme="0"/>
      </left>
      <right/>
      <top/>
      <bottom style="thin">
        <color rgb="FF2B3681"/>
      </bottom>
      <diagonal/>
    </border>
    <border>
      <left/>
      <right/>
      <top/>
      <bottom style="thin">
        <color rgb="FF2B3681"/>
      </bottom>
      <diagonal/>
    </border>
    <border>
      <left/>
      <right style="thin">
        <color theme="0"/>
      </right>
      <top/>
      <bottom style="thin">
        <color rgb="FF2B3681"/>
      </bottom>
      <diagonal/>
    </border>
    <border>
      <left style="thin">
        <color theme="0"/>
      </left>
      <right style="thin">
        <color theme="0"/>
      </right>
      <top/>
      <bottom/>
      <diagonal/>
    </border>
    <border>
      <left style="thin">
        <color theme="0"/>
      </left>
      <right/>
      <top style="thin">
        <color rgb="FF000000"/>
      </top>
      <bottom style="thin">
        <color rgb="FF2B3681"/>
      </bottom>
      <diagonal/>
    </border>
    <border>
      <left/>
      <right/>
      <top style="thin">
        <color rgb="FF000000"/>
      </top>
      <bottom style="thin">
        <color rgb="FF2B3681"/>
      </bottom>
      <diagonal/>
    </border>
    <border>
      <left/>
      <right style="double">
        <color rgb="FF2B3681"/>
      </right>
      <top style="thin">
        <color rgb="FF000000"/>
      </top>
      <bottom style="thin">
        <color rgb="FF2B3681"/>
      </bottom>
      <diagonal/>
    </border>
    <border>
      <left style="double">
        <color rgb="FF2B3681"/>
      </left>
      <right/>
      <top style="thin">
        <color rgb="FF2B3681"/>
      </top>
      <bottom style="thin">
        <color rgb="FF2B3681"/>
      </bottom>
      <diagonal/>
    </border>
    <border>
      <left/>
      <right/>
      <top style="thin">
        <color rgb="FF2B3681"/>
      </top>
      <bottom style="thin">
        <color rgb="FF2B3681"/>
      </bottom>
      <diagonal/>
    </border>
    <border>
      <left/>
      <right style="thin">
        <color rgb="FF000000"/>
      </right>
      <top style="thin">
        <color rgb="FF2B3681"/>
      </top>
      <bottom style="thin">
        <color rgb="FF2B3681"/>
      </bottom>
      <diagonal/>
    </border>
    <border>
      <left/>
      <right style="double">
        <color theme="0"/>
      </right>
      <top style="thin">
        <color rgb="FF2B3681"/>
      </top>
      <bottom style="thin">
        <color rgb="FF2B3681"/>
      </bottom>
      <diagonal/>
    </border>
    <border>
      <left style="thin">
        <color theme="0"/>
      </left>
      <right style="thin">
        <color theme="0"/>
      </right>
      <top style="thin">
        <color rgb="FF2B3681"/>
      </top>
      <bottom style="thin">
        <color rgb="FF2B3681"/>
      </bottom>
      <diagonal/>
    </border>
    <border>
      <left style="thin">
        <color theme="0"/>
      </left>
      <right/>
      <top style="thin">
        <color rgb="FF2B3681"/>
      </top>
      <bottom style="thin">
        <color rgb="FF2B3681"/>
      </bottom>
      <diagonal/>
    </border>
    <border>
      <left/>
      <right/>
      <top style="thin">
        <color rgb="FF2B3681"/>
      </top>
      <bottom style="thin">
        <color rgb="FF2B3681"/>
      </bottom>
      <diagonal/>
    </border>
    <border>
      <left/>
      <right style="thin">
        <color theme="0"/>
      </right>
      <top style="thin">
        <color rgb="FF2B3681"/>
      </top>
      <bottom style="thin">
        <color rgb="FF2B3681"/>
      </bottom>
      <diagonal/>
    </border>
    <border>
      <left style="double">
        <color rgb="FF2B3681"/>
      </left>
      <right/>
      <top/>
      <bottom/>
      <diagonal/>
    </border>
    <border>
      <left/>
      <right/>
      <top style="thin">
        <color rgb="FF2B3681"/>
      </top>
      <bottom/>
      <diagonal/>
    </border>
    <border>
      <left/>
      <right style="thin">
        <color rgb="FF2B3681"/>
      </right>
      <top style="thin">
        <color rgb="FF2B3681"/>
      </top>
      <bottom/>
      <diagonal/>
    </border>
    <border>
      <left style="thin">
        <color rgb="FF2B3681"/>
      </left>
      <right style="thin">
        <color rgb="FF2B3681"/>
      </right>
      <top/>
      <bottom style="thin">
        <color rgb="FF2B3681"/>
      </bottom>
      <diagonal/>
    </border>
    <border>
      <left style="thin">
        <color rgb="FF2B3681"/>
      </left>
      <right style="thin">
        <color rgb="FFEEECE1"/>
      </right>
      <top style="thin">
        <color rgb="FF2B3681"/>
      </top>
      <bottom style="thin">
        <color rgb="FFEEECE1"/>
      </bottom>
      <diagonal/>
    </border>
    <border>
      <left style="thin">
        <color rgb="FFEEECE1"/>
      </left>
      <right style="thin">
        <color rgb="FFEEECE1"/>
      </right>
      <top style="thin">
        <color rgb="FF2B3681"/>
      </top>
      <bottom style="thin">
        <color rgb="FFEEECE1"/>
      </bottom>
      <diagonal/>
    </border>
    <border>
      <left style="thin">
        <color rgb="FFEEECE1"/>
      </left>
      <right/>
      <top style="thin">
        <color rgb="FF2B3681"/>
      </top>
      <bottom style="thin">
        <color rgb="FFEEECE1"/>
      </bottom>
      <diagonal/>
    </border>
    <border>
      <left style="thin">
        <color rgb="FF000000"/>
      </left>
      <right style="thin">
        <color rgb="FF000000"/>
      </right>
      <top/>
      <bottom/>
      <diagonal/>
    </border>
    <border>
      <left/>
      <right style="double">
        <color rgb="FF2B3681"/>
      </right>
      <top/>
      <bottom/>
      <diagonal/>
    </border>
    <border>
      <left/>
      <right style="thin">
        <color rgb="FF2B3681"/>
      </right>
      <top/>
      <bottom/>
      <diagonal/>
    </border>
    <border>
      <left style="thin">
        <color rgb="FF2B3681"/>
      </left>
      <right style="thin">
        <color rgb="FF2B3681"/>
      </right>
      <top style="thin">
        <color rgb="FF2B3681"/>
      </top>
      <bottom style="thin">
        <color rgb="FF2B3681"/>
      </bottom>
      <diagonal/>
    </border>
    <border>
      <left style="thin">
        <color rgb="FF2B3681"/>
      </left>
      <right style="thin">
        <color rgb="FFEEECE1"/>
      </right>
      <top style="thin">
        <color rgb="FFEEECE1"/>
      </top>
      <bottom style="thin">
        <color rgb="FFEEECE1"/>
      </bottom>
      <diagonal/>
    </border>
    <border>
      <left style="thin">
        <color rgb="FFEEECE1"/>
      </left>
      <right style="thin">
        <color rgb="FFEEECE1"/>
      </right>
      <top style="thin">
        <color rgb="FFEEECE1"/>
      </top>
      <bottom style="thin">
        <color rgb="FFEEECE1"/>
      </bottom>
      <diagonal/>
    </border>
    <border>
      <left style="thin">
        <color rgb="FFEEECE1"/>
      </left>
      <right/>
      <top style="thin">
        <color rgb="FFEEECE1"/>
      </top>
      <bottom style="thin">
        <color rgb="FFEEECE1"/>
      </bottom>
      <diagonal/>
    </border>
    <border>
      <left style="thin">
        <color rgb="FF2B3681"/>
      </left>
      <right style="thin">
        <color rgb="FFEEECE1"/>
      </right>
      <top style="thin">
        <color rgb="FFEEECE1"/>
      </top>
      <bottom/>
      <diagonal/>
    </border>
    <border>
      <left style="thin">
        <color rgb="FF2B3681"/>
      </left>
      <right style="thin">
        <color rgb="FF2B3681"/>
      </right>
      <top style="thin">
        <color rgb="FF2B3681"/>
      </top>
      <bottom/>
      <diagonal/>
    </border>
    <border>
      <left style="double">
        <color rgb="FF2B3681"/>
      </left>
      <right/>
      <top/>
      <bottom/>
      <diagonal/>
    </border>
    <border>
      <left/>
      <right/>
      <top/>
      <bottom/>
      <diagonal/>
    </border>
    <border>
      <left/>
      <right/>
      <top/>
      <bottom/>
      <diagonal/>
    </border>
    <border>
      <left/>
      <right style="thin">
        <color rgb="FFEEECE1"/>
      </right>
      <top style="thin">
        <color rgb="FFEEECE1"/>
      </top>
      <bottom style="thin">
        <color rgb="FFEEECE1"/>
      </bottom>
      <diagonal/>
    </border>
    <border>
      <left/>
      <right style="double">
        <color rgb="FF2B3681"/>
      </right>
      <top/>
      <bottom/>
      <diagonal/>
    </border>
    <border>
      <left style="thin">
        <color rgb="FF2B3681"/>
      </left>
      <right style="thin">
        <color rgb="FF938953"/>
      </right>
      <top style="thin">
        <color rgb="FF2B3681"/>
      </top>
      <bottom style="thin">
        <color rgb="FF938953"/>
      </bottom>
      <diagonal/>
    </border>
    <border>
      <left style="thin">
        <color rgb="FF938953"/>
      </left>
      <right style="thin">
        <color rgb="FF938953"/>
      </right>
      <top style="thin">
        <color rgb="FF2B3681"/>
      </top>
      <bottom style="thin">
        <color rgb="FF938953"/>
      </bottom>
      <diagonal/>
    </border>
    <border>
      <left style="thin">
        <color rgb="FF938953"/>
      </left>
      <right style="thin">
        <color rgb="FF2B3681"/>
      </right>
      <top style="thin">
        <color rgb="FF2B3681"/>
      </top>
      <bottom style="thin">
        <color rgb="FF938953"/>
      </bottom>
      <diagonal/>
    </border>
    <border>
      <left style="thin">
        <color rgb="FF000000"/>
      </left>
      <right style="thin">
        <color rgb="FF938953"/>
      </right>
      <top style="thin">
        <color rgb="FF000000"/>
      </top>
      <bottom style="thin">
        <color rgb="FF938953"/>
      </bottom>
      <diagonal/>
    </border>
    <border>
      <left style="thin">
        <color rgb="FF938953"/>
      </left>
      <right style="thin">
        <color rgb="FF938953"/>
      </right>
      <top style="thin">
        <color rgb="FF000000"/>
      </top>
      <bottom style="thin">
        <color rgb="FF938953"/>
      </bottom>
      <diagonal/>
    </border>
    <border>
      <left style="thin">
        <color rgb="FF938953"/>
      </left>
      <right style="thin">
        <color rgb="FF000000"/>
      </right>
      <top style="thin">
        <color rgb="FF000000"/>
      </top>
      <bottom style="thin">
        <color rgb="FF938953"/>
      </bottom>
      <diagonal/>
    </border>
    <border>
      <left style="thin">
        <color rgb="FF2B3681"/>
      </left>
      <right style="thin">
        <color rgb="FF938953"/>
      </right>
      <top style="thin">
        <color rgb="FF938953"/>
      </top>
      <bottom style="thin">
        <color rgb="FF938953"/>
      </bottom>
      <diagonal/>
    </border>
    <border>
      <left style="thin">
        <color rgb="FF938953"/>
      </left>
      <right style="thin">
        <color rgb="FF938953"/>
      </right>
      <top style="thin">
        <color rgb="FF938953"/>
      </top>
      <bottom style="thin">
        <color rgb="FF938953"/>
      </bottom>
      <diagonal/>
    </border>
    <border>
      <left style="thin">
        <color rgb="FF938953"/>
      </left>
      <right style="thin">
        <color rgb="FF2B3681"/>
      </right>
      <top style="thin">
        <color rgb="FF938953"/>
      </top>
      <bottom style="thin">
        <color rgb="FF938953"/>
      </bottom>
      <diagonal/>
    </border>
    <border>
      <left style="thin">
        <color rgb="FF000000"/>
      </left>
      <right style="thin">
        <color rgb="FF938953"/>
      </right>
      <top style="thin">
        <color rgb="FF938953"/>
      </top>
      <bottom style="thin">
        <color rgb="FF938953"/>
      </bottom>
      <diagonal/>
    </border>
    <border>
      <left style="thin">
        <color rgb="FF938953"/>
      </left>
      <right style="thin">
        <color rgb="FF000000"/>
      </right>
      <top style="thin">
        <color rgb="FF938953"/>
      </top>
      <bottom style="thin">
        <color rgb="FF938953"/>
      </bottom>
      <diagonal/>
    </border>
    <border>
      <left style="thin">
        <color rgb="FF000000"/>
      </left>
      <right/>
      <top/>
      <bottom/>
      <diagonal/>
    </border>
    <border>
      <left style="thin">
        <color rgb="FF938953"/>
      </left>
      <right style="double">
        <color rgb="FF2B3681"/>
      </right>
      <top/>
      <bottom/>
      <diagonal/>
    </border>
    <border>
      <left style="thin">
        <color rgb="FF000000"/>
      </left>
      <right style="thin">
        <color rgb="FF000000"/>
      </right>
      <top style="thin">
        <color rgb="FF000000"/>
      </top>
      <bottom style="thin">
        <color rgb="FF000000"/>
      </bottom>
      <diagonal/>
    </border>
    <border>
      <left/>
      <right style="thin">
        <color rgb="FF938953"/>
      </right>
      <top style="thin">
        <color rgb="FF938953"/>
      </top>
      <bottom style="thin">
        <color rgb="FF938953"/>
      </bottom>
      <diagonal/>
    </border>
    <border>
      <left style="thin">
        <color rgb="FF2B3681"/>
      </left>
      <right style="thin">
        <color rgb="FF2B3681"/>
      </right>
      <top style="thin">
        <color rgb="FF2B3681"/>
      </top>
      <bottom style="thin">
        <color rgb="FF7F7F7F"/>
      </bottom>
      <diagonal/>
    </border>
    <border>
      <left/>
      <right/>
      <top style="thin">
        <color rgb="FFA5A5A5"/>
      </top>
      <bottom style="thin">
        <color rgb="FFA5A5A5"/>
      </bottom>
      <diagonal/>
    </border>
    <border>
      <left/>
      <right/>
      <top style="thin">
        <color rgb="FFC80A0A"/>
      </top>
      <bottom style="thin">
        <color rgb="FF2B3681"/>
      </bottom>
      <diagonal/>
    </border>
    <border>
      <left/>
      <right/>
      <top style="thin">
        <color rgb="FF000000"/>
      </top>
      <bottom/>
      <diagonal/>
    </border>
    <border>
      <left/>
      <right/>
      <top/>
      <bottom style="thin">
        <color rgb="FF2B3681"/>
      </bottom>
      <diagonal/>
    </border>
    <border>
      <left/>
      <right style="thin">
        <color rgb="FF2B3681"/>
      </right>
      <top/>
      <bottom style="thin">
        <color rgb="FF2B3681"/>
      </bottom>
      <diagonal/>
    </border>
    <border>
      <left/>
      <right/>
      <top style="thin">
        <color rgb="FF2B3681"/>
      </top>
      <bottom style="thin">
        <color rgb="FFD8D8D8"/>
      </bottom>
      <diagonal/>
    </border>
    <border>
      <left/>
      <right style="thin">
        <color rgb="FF2B3681"/>
      </right>
      <top style="thin">
        <color rgb="FF2B3681"/>
      </top>
      <bottom style="thin">
        <color rgb="FFD8D8D8"/>
      </bottom>
      <diagonal/>
    </border>
    <border>
      <left/>
      <right/>
      <top style="thin">
        <color rgb="FFD8D8D8"/>
      </top>
      <bottom/>
      <diagonal/>
    </border>
    <border>
      <left/>
      <right style="thin">
        <color rgb="FF2B3681"/>
      </right>
      <top style="thin">
        <color rgb="FFD8D8D8"/>
      </top>
      <bottom/>
      <diagonal/>
    </border>
    <border>
      <left style="thin">
        <color rgb="FF000000"/>
      </left>
      <right style="double">
        <color rgb="FF000000"/>
      </right>
      <top/>
      <bottom/>
      <diagonal/>
    </border>
    <border>
      <left style="double">
        <color rgb="FF2B3681"/>
      </left>
      <right/>
      <top/>
      <bottom style="thin">
        <color rgb="FF7F7F7F"/>
      </bottom>
      <diagonal/>
    </border>
    <border>
      <left/>
      <right/>
      <top/>
      <bottom style="thin">
        <color rgb="FF7F7F7F"/>
      </bottom>
      <diagonal/>
    </border>
    <border>
      <left/>
      <right style="thin">
        <color rgb="FF2B3681"/>
      </right>
      <top/>
      <bottom style="thin">
        <color rgb="FF7F7F7F"/>
      </bottom>
      <diagonal/>
    </border>
    <border>
      <left style="thin">
        <color rgb="FF2B3681"/>
      </left>
      <right style="thin">
        <color rgb="FF938953"/>
      </right>
      <top style="thin">
        <color rgb="FF938953"/>
      </top>
      <bottom style="thin">
        <color rgb="FF7F7F7F"/>
      </bottom>
      <diagonal/>
    </border>
    <border>
      <left style="thin">
        <color rgb="FF938953"/>
      </left>
      <right style="thin">
        <color rgb="FF938953"/>
      </right>
      <top style="thin">
        <color rgb="FF938953"/>
      </top>
      <bottom style="thin">
        <color rgb="FF7F7F7F"/>
      </bottom>
      <diagonal/>
    </border>
    <border>
      <left style="thin">
        <color rgb="FF938953"/>
      </left>
      <right style="thin">
        <color rgb="FF2B3681"/>
      </right>
      <top style="thin">
        <color rgb="FF938953"/>
      </top>
      <bottom style="thin">
        <color rgb="FF7F7F7F"/>
      </bottom>
      <diagonal/>
    </border>
    <border>
      <left style="thin">
        <color rgb="FF000000"/>
      </left>
      <right style="thin">
        <color rgb="FF000000"/>
      </right>
      <top/>
      <bottom style="thin">
        <color rgb="FF7F7F7F"/>
      </bottom>
      <diagonal/>
    </border>
    <border>
      <left style="thin">
        <color rgb="FF000000"/>
      </left>
      <right style="thin">
        <color rgb="FF938953"/>
      </right>
      <top style="thin">
        <color rgb="FF938953"/>
      </top>
      <bottom style="thin">
        <color rgb="FF7F7F7F"/>
      </bottom>
      <diagonal/>
    </border>
    <border>
      <left style="thin">
        <color rgb="FF938953"/>
      </left>
      <right style="thin">
        <color rgb="FF000000"/>
      </right>
      <top style="thin">
        <color rgb="FF938953"/>
      </top>
      <bottom style="thin">
        <color rgb="FF7F7F7F"/>
      </bottom>
      <diagonal/>
    </border>
    <border>
      <left style="double">
        <color rgb="FF2B3681"/>
      </left>
      <right style="medium">
        <color rgb="FFCCCCCC"/>
      </right>
      <top style="medium">
        <color rgb="FF2B3681"/>
      </top>
      <bottom style="medium">
        <color rgb="FF2B3681"/>
      </bottom>
      <diagonal/>
    </border>
    <border>
      <left style="medium">
        <color rgb="FFCCCCCC"/>
      </left>
      <right style="medium">
        <color rgb="FFCCCCCC"/>
      </right>
      <top style="medium">
        <color rgb="FF2B3681"/>
      </top>
      <bottom style="medium">
        <color rgb="FF2B3681"/>
      </bottom>
      <diagonal/>
    </border>
    <border>
      <left style="medium">
        <color rgb="FFCCCCCC"/>
      </left>
      <right style="double">
        <color rgb="FF2B3681"/>
      </right>
      <top style="medium">
        <color rgb="FF2B3681"/>
      </top>
      <bottom style="medium">
        <color rgb="FF2B3681"/>
      </bottom>
      <diagonal/>
    </border>
    <border>
      <left style="double">
        <color rgb="FF2B3681"/>
      </left>
      <right style="double">
        <color rgb="FF2B3681"/>
      </right>
      <top style="double">
        <color rgb="FF2B3681"/>
      </top>
      <bottom style="medium">
        <color rgb="FF2B3681"/>
      </bottom>
      <diagonal/>
    </border>
    <border>
      <left/>
      <right style="medium">
        <color rgb="FF2B3681"/>
      </right>
      <top style="medium">
        <color rgb="FF7F7F7F"/>
      </top>
      <bottom style="medium">
        <color rgb="FF2B3681"/>
      </bottom>
      <diagonal/>
    </border>
    <border>
      <left style="medium">
        <color rgb="FF2B3681"/>
      </left>
      <right style="thin">
        <color rgb="FF2B3681"/>
      </right>
      <top style="thin">
        <color rgb="FF2B3681"/>
      </top>
      <bottom style="thin">
        <color rgb="FF000000"/>
      </bottom>
      <diagonal/>
    </border>
    <border>
      <left style="thin">
        <color rgb="FF000000"/>
      </left>
      <right style="double">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diagonal/>
    </border>
  </borders>
  <cellStyleXfs count="1">
    <xf numFmtId="0" fontId="0" fillId="0" borderId="0"/>
  </cellStyleXfs>
  <cellXfs count="188">
    <xf numFmtId="0" fontId="0" fillId="0" borderId="0" xfId="0"/>
    <xf numFmtId="0" fontId="1" fillId="0" borderId="0" xfId="0" applyFont="1" applyAlignment="1">
      <alignment horizontal="center" vertical="center"/>
    </xf>
    <xf numFmtId="0" fontId="2" fillId="0" borderId="0" xfId="0" applyFont="1" applyAlignment="1">
      <alignment horizontal="right" vertical="center"/>
    </xf>
    <xf numFmtId="0" fontId="3" fillId="0" borderId="0" xfId="0" applyFont="1" applyAlignment="1">
      <alignment horizontal="left" vertical="center" wrapText="1"/>
    </xf>
    <xf numFmtId="0" fontId="4" fillId="0" borderId="0" xfId="0" applyFont="1" applyAlignment="1">
      <alignment horizontal="center" vertical="center"/>
    </xf>
    <xf numFmtId="0" fontId="5" fillId="0" borderId="0" xfId="0" applyFont="1" applyAlignment="1">
      <alignment vertical="center"/>
    </xf>
    <xf numFmtId="0" fontId="3" fillId="0" borderId="0" xfId="0" applyFont="1" applyAlignment="1">
      <alignment vertical="center"/>
    </xf>
    <xf numFmtId="164" fontId="6" fillId="0" borderId="0" xfId="0" applyNumberFormat="1" applyFont="1" applyAlignment="1">
      <alignment horizontal="left" vertical="center" wrapText="1"/>
    </xf>
    <xf numFmtId="0" fontId="7" fillId="0" borderId="0" xfId="0" applyFont="1" applyAlignment="1">
      <alignment horizontal="center" vertical="center"/>
    </xf>
    <xf numFmtId="0" fontId="8" fillId="2" borderId="1" xfId="0" applyFont="1" applyFill="1" applyBorder="1" applyAlignment="1">
      <alignment horizontal="right" vertical="center"/>
    </xf>
    <xf numFmtId="0" fontId="5" fillId="3" borderId="2" xfId="0" applyFont="1" applyFill="1" applyBorder="1"/>
    <xf numFmtId="0" fontId="4" fillId="2" borderId="3" xfId="0" applyFont="1" applyFill="1" applyBorder="1" applyAlignment="1">
      <alignment horizontal="center"/>
    </xf>
    <xf numFmtId="0" fontId="9" fillId="2" borderId="3" xfId="0" applyFont="1" applyFill="1" applyBorder="1" applyAlignment="1">
      <alignment horizontal="right" vertical="center"/>
    </xf>
    <xf numFmtId="0" fontId="10" fillId="0" borderId="0" xfId="0" applyFont="1" applyAlignment="1">
      <alignment vertical="center"/>
    </xf>
    <xf numFmtId="0" fontId="11" fillId="0" borderId="0" xfId="0" applyFont="1" applyAlignment="1">
      <alignment horizontal="left" vertical="center" wrapText="1"/>
    </xf>
    <xf numFmtId="0" fontId="12" fillId="4" borderId="4" xfId="0" applyFont="1" applyFill="1" applyBorder="1" applyAlignment="1">
      <alignment horizontal="center" vertical="center"/>
    </xf>
    <xf numFmtId="0" fontId="13" fillId="4" borderId="5" xfId="0" applyFont="1" applyFill="1" applyBorder="1" applyAlignment="1">
      <alignment horizontal="center" vertical="center" wrapText="1"/>
    </xf>
    <xf numFmtId="0" fontId="14" fillId="4" borderId="5" xfId="0" applyFont="1" applyFill="1" applyBorder="1" applyAlignment="1">
      <alignment horizontal="center" vertical="center" wrapText="1"/>
    </xf>
    <xf numFmtId="0" fontId="15" fillId="4" borderId="5" xfId="0" applyFont="1" applyFill="1" applyBorder="1" applyAlignment="1">
      <alignment horizontal="center" vertical="center"/>
    </xf>
    <xf numFmtId="0" fontId="16" fillId="4" borderId="6" xfId="0" applyFont="1" applyFill="1" applyBorder="1" applyAlignment="1">
      <alignment horizontal="center" vertical="center" wrapText="1"/>
    </xf>
    <xf numFmtId="0" fontId="15" fillId="4" borderId="6" xfId="0" applyFont="1" applyFill="1" applyBorder="1" applyAlignment="1">
      <alignment horizontal="center" vertical="center" wrapText="1"/>
    </xf>
    <xf numFmtId="0" fontId="12" fillId="5" borderId="13" xfId="0" applyFont="1" applyFill="1" applyBorder="1" applyAlignment="1">
      <alignment horizontal="center" vertical="center"/>
    </xf>
    <xf numFmtId="0" fontId="13" fillId="5" borderId="14" xfId="0" applyFont="1" applyFill="1" applyBorder="1" applyAlignment="1">
      <alignment horizontal="center" vertical="center" wrapText="1"/>
    </xf>
    <xf numFmtId="0" fontId="18" fillId="5" borderId="14" xfId="0" applyFont="1" applyFill="1" applyBorder="1" applyAlignment="1">
      <alignment horizontal="center" vertical="center" wrapText="1"/>
    </xf>
    <xf numFmtId="0" fontId="19" fillId="5" borderId="14" xfId="0" applyFont="1" applyFill="1" applyBorder="1" applyAlignment="1">
      <alignment horizontal="center" vertical="center"/>
    </xf>
    <xf numFmtId="0" fontId="20" fillId="5" borderId="15" xfId="0" applyFont="1" applyFill="1" applyBorder="1" applyAlignment="1">
      <alignment horizontal="center" vertical="center" wrapText="1"/>
    </xf>
    <xf numFmtId="0" fontId="1" fillId="5" borderId="19" xfId="0" applyFont="1" applyFill="1" applyBorder="1" applyAlignment="1">
      <alignment horizontal="center" vertical="center" wrapText="1"/>
    </xf>
    <xf numFmtId="0" fontId="12" fillId="2" borderId="23" xfId="0" applyFont="1" applyFill="1" applyBorder="1" applyAlignment="1">
      <alignment horizontal="center" vertical="center"/>
    </xf>
    <xf numFmtId="0" fontId="21" fillId="2" borderId="24" xfId="0" applyFont="1" applyFill="1" applyBorder="1" applyAlignment="1">
      <alignment horizontal="left" vertical="center"/>
    </xf>
    <xf numFmtId="0" fontId="22" fillId="2" borderId="24" xfId="0" applyFont="1" applyFill="1" applyBorder="1" applyAlignment="1">
      <alignment horizontal="left" vertical="center" wrapText="1"/>
    </xf>
    <xf numFmtId="0" fontId="20"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15" fillId="4" borderId="26" xfId="0" applyFont="1" applyFill="1" applyBorder="1" applyAlignment="1">
      <alignment horizontal="center" vertical="center" wrapText="1"/>
    </xf>
    <xf numFmtId="0" fontId="16" fillId="4" borderId="24" xfId="0" applyFont="1" applyFill="1" applyBorder="1" applyAlignment="1">
      <alignment horizontal="center" vertical="center" wrapText="1"/>
    </xf>
    <xf numFmtId="0" fontId="15" fillId="4" borderId="27" xfId="0" applyFont="1" applyFill="1" applyBorder="1" applyAlignment="1">
      <alignment horizontal="center" vertical="center" wrapText="1"/>
    </xf>
    <xf numFmtId="0" fontId="23" fillId="0" borderId="0" xfId="0" applyFont="1" applyAlignment="1">
      <alignment horizontal="left" vertical="center"/>
    </xf>
    <xf numFmtId="0" fontId="12" fillId="0" borderId="31" xfId="0" applyFont="1" applyBorder="1" applyAlignment="1">
      <alignment horizontal="center" vertical="center"/>
    </xf>
    <xf numFmtId="0" fontId="4" fillId="0" borderId="34" xfId="0" applyFont="1" applyBorder="1" applyAlignment="1">
      <alignment horizontal="center" vertical="center"/>
    </xf>
    <xf numFmtId="0" fontId="3" fillId="0" borderId="0" xfId="0" applyFont="1" applyAlignment="1">
      <alignment horizontal="left" vertical="center"/>
    </xf>
    <xf numFmtId="0" fontId="5" fillId="2" borderId="35" xfId="0" applyFont="1" applyFill="1" applyBorder="1" applyAlignment="1">
      <alignment horizontal="left" vertical="center"/>
    </xf>
    <xf numFmtId="0" fontId="5" fillId="2" borderId="36" xfId="0" applyFont="1" applyFill="1" applyBorder="1" applyAlignment="1">
      <alignment horizontal="center" vertical="center"/>
    </xf>
    <xf numFmtId="0" fontId="5" fillId="2" borderId="37" xfId="0" applyFont="1" applyFill="1" applyBorder="1" applyAlignment="1">
      <alignment horizontal="center" vertical="center"/>
    </xf>
    <xf numFmtId="0" fontId="5" fillId="2" borderId="2" xfId="0" applyFont="1" applyFill="1" applyBorder="1" applyAlignment="1">
      <alignment horizontal="center" vertical="center"/>
    </xf>
    <xf numFmtId="0" fontId="24" fillId="0" borderId="0" xfId="0" applyFont="1" applyAlignment="1">
      <alignment horizontal="center" vertical="center"/>
    </xf>
    <xf numFmtId="0" fontId="24" fillId="2" borderId="38" xfId="0" applyFont="1" applyFill="1" applyBorder="1" applyAlignment="1">
      <alignment horizontal="center" vertical="center"/>
    </xf>
    <xf numFmtId="0" fontId="24" fillId="2" borderId="2" xfId="0" applyFont="1" applyFill="1" applyBorder="1" applyAlignment="1">
      <alignment vertical="center"/>
    </xf>
    <xf numFmtId="0" fontId="5" fillId="0" borderId="39" xfId="0" applyFont="1" applyBorder="1" applyAlignment="1">
      <alignment vertical="center"/>
    </xf>
    <xf numFmtId="0" fontId="4" fillId="0" borderId="41" xfId="0" applyFont="1" applyBorder="1" applyAlignment="1">
      <alignment horizontal="center" vertical="center"/>
    </xf>
    <xf numFmtId="0" fontId="5" fillId="2" borderId="42" xfId="0" applyFont="1" applyFill="1" applyBorder="1" applyAlignment="1">
      <alignment horizontal="left" vertical="center"/>
    </xf>
    <xf numFmtId="0" fontId="5" fillId="2" borderId="43" xfId="0" applyFont="1" applyFill="1" applyBorder="1" applyAlignment="1">
      <alignment horizontal="center" vertical="center"/>
    </xf>
    <xf numFmtId="0" fontId="5" fillId="2" borderId="44" xfId="0" applyFont="1" applyFill="1" applyBorder="1" applyAlignment="1">
      <alignment horizontal="center" vertical="center"/>
    </xf>
    <xf numFmtId="0" fontId="5" fillId="2" borderId="45" xfId="0" applyFont="1" applyFill="1" applyBorder="1" applyAlignment="1">
      <alignment horizontal="left" vertical="center"/>
    </xf>
    <xf numFmtId="0" fontId="4" fillId="0" borderId="46" xfId="0" applyFont="1" applyBorder="1" applyAlignment="1">
      <alignment horizontal="center" vertical="center"/>
    </xf>
    <xf numFmtId="0" fontId="12" fillId="6" borderId="47" xfId="0" applyFont="1" applyFill="1" applyBorder="1" applyAlignment="1">
      <alignment horizontal="center" vertical="center"/>
    </xf>
    <xf numFmtId="0" fontId="26" fillId="8" borderId="3" xfId="0" applyFont="1" applyFill="1" applyBorder="1" applyAlignment="1">
      <alignment horizontal="center" vertical="center"/>
    </xf>
    <xf numFmtId="0" fontId="3" fillId="7" borderId="2" xfId="0" applyFont="1" applyFill="1" applyBorder="1" applyAlignment="1">
      <alignment vertical="center"/>
    </xf>
    <xf numFmtId="0" fontId="5" fillId="2" borderId="50" xfId="0" applyFont="1" applyFill="1" applyBorder="1" applyAlignment="1">
      <alignment horizontal="center" vertical="center"/>
    </xf>
    <xf numFmtId="0" fontId="5" fillId="7" borderId="51" xfId="0" applyFont="1" applyFill="1" applyBorder="1" applyAlignment="1">
      <alignment vertical="center"/>
    </xf>
    <xf numFmtId="0" fontId="27" fillId="4" borderId="23" xfId="0" applyFont="1" applyFill="1" applyBorder="1" applyAlignment="1">
      <alignment horizontal="center" vertical="center"/>
    </xf>
    <xf numFmtId="0" fontId="4" fillId="2" borderId="2" xfId="0" applyFont="1" applyFill="1" applyBorder="1" applyAlignment="1">
      <alignment horizontal="center" vertical="center"/>
    </xf>
    <xf numFmtId="0" fontId="3" fillId="2" borderId="24" xfId="0" applyFont="1" applyFill="1" applyBorder="1" applyAlignment="1">
      <alignment vertical="center"/>
    </xf>
    <xf numFmtId="0" fontId="5" fillId="2" borderId="41" xfId="0" applyFont="1" applyFill="1" applyBorder="1" applyAlignment="1">
      <alignment horizontal="left" vertical="center"/>
    </xf>
    <xf numFmtId="0" fontId="24" fillId="2" borderId="24" xfId="0" applyFont="1" applyFill="1" applyBorder="1" applyAlignment="1">
      <alignment horizontal="center" vertical="center"/>
    </xf>
    <xf numFmtId="0" fontId="5" fillId="0" borderId="41" xfId="0" applyFont="1" applyBorder="1" applyAlignment="1">
      <alignment horizontal="left" vertical="center"/>
    </xf>
    <xf numFmtId="0" fontId="3" fillId="2" borderId="52" xfId="0" applyFont="1" applyFill="1" applyBorder="1" applyAlignment="1">
      <alignment horizontal="center" vertical="center"/>
    </xf>
    <xf numFmtId="0" fontId="3" fillId="2" borderId="53" xfId="0" applyFont="1" applyFill="1" applyBorder="1" applyAlignment="1">
      <alignment horizontal="center" vertical="center"/>
    </xf>
    <xf numFmtId="0" fontId="3" fillId="2" borderId="54" xfId="0" applyFont="1" applyFill="1" applyBorder="1" applyAlignment="1">
      <alignment horizontal="center" vertical="center"/>
    </xf>
    <xf numFmtId="0" fontId="24" fillId="2" borderId="55" xfId="0" applyFont="1" applyFill="1" applyBorder="1" applyAlignment="1">
      <alignment horizontal="center" vertical="center"/>
    </xf>
    <xf numFmtId="0" fontId="24" fillId="2" borderId="56" xfId="0" applyFont="1" applyFill="1" applyBorder="1" applyAlignment="1">
      <alignment horizontal="center" vertical="center"/>
    </xf>
    <xf numFmtId="0" fontId="24" fillId="2" borderId="57" xfId="0" applyFont="1" applyFill="1" applyBorder="1" applyAlignment="1">
      <alignment horizontal="center" vertical="center"/>
    </xf>
    <xf numFmtId="0" fontId="3" fillId="8" borderId="0" xfId="0" applyFont="1" applyFill="1" applyAlignment="1">
      <alignment vertical="center"/>
    </xf>
    <xf numFmtId="0" fontId="3" fillId="2" borderId="58" xfId="0" applyFont="1" applyFill="1" applyBorder="1" applyAlignment="1">
      <alignment horizontal="center" vertical="center"/>
    </xf>
    <xf numFmtId="0" fontId="3" fillId="2" borderId="59" xfId="0" applyFont="1" applyFill="1" applyBorder="1" applyAlignment="1">
      <alignment horizontal="center" vertical="center"/>
    </xf>
    <xf numFmtId="0" fontId="3" fillId="2" borderId="60" xfId="0" applyFont="1" applyFill="1" applyBorder="1" applyAlignment="1">
      <alignment horizontal="center" vertical="center"/>
    </xf>
    <xf numFmtId="0" fontId="24" fillId="2" borderId="61" xfId="0" applyFont="1" applyFill="1" applyBorder="1" applyAlignment="1">
      <alignment vertical="center"/>
    </xf>
    <xf numFmtId="0" fontId="24" fillId="2" borderId="59" xfId="0" applyFont="1" applyFill="1" applyBorder="1" applyAlignment="1">
      <alignment vertical="center"/>
    </xf>
    <xf numFmtId="0" fontId="24" fillId="2" borderId="62" xfId="0" applyFont="1" applyFill="1" applyBorder="1" applyAlignment="1">
      <alignment vertical="center"/>
    </xf>
    <xf numFmtId="0" fontId="24" fillId="2" borderId="63" xfId="0" applyFont="1" applyFill="1" applyBorder="1" applyAlignment="1">
      <alignment horizontal="center" vertical="center"/>
    </xf>
    <xf numFmtId="0" fontId="18" fillId="0" borderId="41" xfId="0" applyFont="1" applyBorder="1" applyAlignment="1">
      <alignment horizontal="center" vertical="center"/>
    </xf>
    <xf numFmtId="0" fontId="24" fillId="9" borderId="2" xfId="0" applyFont="1" applyFill="1" applyBorder="1" applyAlignment="1">
      <alignment horizontal="center" vertical="center"/>
    </xf>
    <xf numFmtId="0" fontId="5" fillId="0" borderId="46" xfId="0" applyFont="1" applyBorder="1" applyAlignment="1">
      <alignment horizontal="left" vertical="center"/>
    </xf>
    <xf numFmtId="0" fontId="5" fillId="0" borderId="64" xfId="0" applyFont="1" applyBorder="1" applyAlignment="1">
      <alignment vertical="center"/>
    </xf>
    <xf numFmtId="0" fontId="5" fillId="2" borderId="65" xfId="0" applyFont="1" applyFill="1" applyBorder="1" applyAlignment="1">
      <alignment horizontal="left" vertical="center"/>
    </xf>
    <xf numFmtId="0" fontId="3" fillId="2" borderId="66" xfId="0" applyFont="1" applyFill="1" applyBorder="1" applyAlignment="1">
      <alignment horizontal="center" vertical="center"/>
    </xf>
    <xf numFmtId="0" fontId="5" fillId="0" borderId="34" xfId="0" applyFont="1" applyBorder="1" applyAlignment="1">
      <alignment horizontal="left" vertical="center"/>
    </xf>
    <xf numFmtId="0" fontId="5" fillId="8" borderId="51" xfId="0" applyFont="1" applyFill="1" applyBorder="1" applyAlignment="1">
      <alignment vertical="center"/>
    </xf>
    <xf numFmtId="0" fontId="5" fillId="0" borderId="67" xfId="0" applyFont="1" applyBorder="1" applyAlignment="1">
      <alignment horizontal="left" vertical="center"/>
    </xf>
    <xf numFmtId="0" fontId="3" fillId="0" borderId="68" xfId="0" applyFont="1" applyBorder="1" applyAlignment="1">
      <alignment vertical="center"/>
    </xf>
    <xf numFmtId="0" fontId="24" fillId="0" borderId="69" xfId="0" applyFont="1" applyBorder="1" applyAlignment="1">
      <alignment horizontal="center" vertical="center"/>
    </xf>
    <xf numFmtId="0" fontId="5" fillId="0" borderId="31" xfId="0" applyFont="1" applyBorder="1" applyAlignment="1">
      <alignment vertical="center"/>
    </xf>
    <xf numFmtId="0" fontId="3" fillId="0" borderId="0" xfId="0" applyFont="1" applyAlignment="1">
      <alignment vertical="center" wrapText="1"/>
    </xf>
    <xf numFmtId="0" fontId="4" fillId="2" borderId="70" xfId="0" applyFont="1" applyFill="1" applyBorder="1" applyAlignment="1">
      <alignment horizontal="center" vertical="center"/>
    </xf>
    <xf numFmtId="0" fontId="28" fillId="2" borderId="58" xfId="0" applyFont="1" applyFill="1" applyBorder="1" applyAlignment="1">
      <alignment horizontal="center" vertical="center"/>
    </xf>
    <xf numFmtId="0" fontId="24" fillId="2" borderId="2" xfId="0" applyFont="1" applyFill="1" applyBorder="1" applyAlignment="1">
      <alignment horizontal="center" vertical="center"/>
    </xf>
    <xf numFmtId="0" fontId="29" fillId="0" borderId="0" xfId="0" applyFont="1"/>
    <xf numFmtId="0" fontId="28" fillId="2" borderId="59" xfId="0" applyFont="1" applyFill="1" applyBorder="1" applyAlignment="1">
      <alignment horizontal="center" vertical="center"/>
    </xf>
    <xf numFmtId="0" fontId="30" fillId="0" borderId="39" xfId="0" applyFont="1" applyBorder="1" applyAlignment="1">
      <alignment vertical="center"/>
    </xf>
    <xf numFmtId="0" fontId="18" fillId="2" borderId="24" xfId="0" applyFont="1" applyFill="1" applyBorder="1" applyAlignment="1">
      <alignment horizontal="left" vertical="center" wrapText="1"/>
    </xf>
    <xf numFmtId="0" fontId="31" fillId="0" borderId="31" xfId="0" applyFont="1" applyBorder="1" applyAlignment="1">
      <alignment horizontal="center" vertical="center"/>
    </xf>
    <xf numFmtId="0" fontId="33" fillId="0" borderId="0" xfId="0" applyFont="1" applyAlignment="1">
      <alignment vertical="center"/>
    </xf>
    <xf numFmtId="0" fontId="28" fillId="2" borderId="60" xfId="0" applyFont="1" applyFill="1" applyBorder="1" applyAlignment="1">
      <alignment horizontal="center" vertical="center"/>
    </xf>
    <xf numFmtId="0" fontId="5" fillId="3" borderId="41" xfId="0" applyFont="1" applyFill="1" applyBorder="1" applyAlignment="1">
      <alignment horizontal="left" vertical="center"/>
    </xf>
    <xf numFmtId="0" fontId="4" fillId="0" borderId="41" xfId="0" applyFont="1" applyBorder="1" applyAlignment="1">
      <alignment horizontal="center" vertical="center" wrapText="1"/>
    </xf>
    <xf numFmtId="0" fontId="12" fillId="0" borderId="31" xfId="0" applyFont="1" applyBorder="1" applyAlignment="1">
      <alignment horizontal="center" vertical="center" wrapText="1"/>
    </xf>
    <xf numFmtId="0" fontId="3" fillId="2" borderId="58" xfId="0" applyFont="1" applyFill="1" applyBorder="1" applyAlignment="1">
      <alignment horizontal="center" vertical="center" wrapText="1"/>
    </xf>
    <xf numFmtId="0" fontId="3" fillId="2" borderId="59" xfId="0" applyFont="1" applyFill="1" applyBorder="1" applyAlignment="1">
      <alignment horizontal="center" vertical="center" wrapText="1"/>
    </xf>
    <xf numFmtId="0" fontId="3" fillId="2" borderId="60" xfId="0" applyFont="1" applyFill="1" applyBorder="1" applyAlignment="1">
      <alignment horizontal="center" vertical="center" wrapText="1"/>
    </xf>
    <xf numFmtId="0" fontId="24" fillId="0" borderId="0" xfId="0" applyFont="1" applyAlignment="1">
      <alignment horizontal="center" vertical="center" wrapText="1"/>
    </xf>
    <xf numFmtId="0" fontId="24" fillId="2" borderId="38" xfId="0" applyFont="1" applyFill="1" applyBorder="1" applyAlignment="1">
      <alignment horizontal="center" vertical="center" wrapText="1"/>
    </xf>
    <xf numFmtId="0" fontId="24" fillId="2" borderId="61" xfId="0" applyFont="1" applyFill="1" applyBorder="1" applyAlignment="1">
      <alignment vertical="center" wrapText="1"/>
    </xf>
    <xf numFmtId="0" fontId="24" fillId="2" borderId="59" xfId="0" applyFont="1" applyFill="1" applyBorder="1" applyAlignment="1">
      <alignment vertical="center" wrapText="1"/>
    </xf>
    <xf numFmtId="0" fontId="24" fillId="2" borderId="62" xfId="0" applyFont="1" applyFill="1" applyBorder="1" applyAlignment="1">
      <alignment vertical="center" wrapText="1"/>
    </xf>
    <xf numFmtId="0" fontId="5" fillId="0" borderId="39" xfId="0" applyFont="1" applyBorder="1" applyAlignment="1">
      <alignment vertical="center" wrapText="1"/>
    </xf>
    <xf numFmtId="0" fontId="5" fillId="0" borderId="0" xfId="0" applyFont="1" applyAlignment="1">
      <alignment vertical="center" wrapText="1"/>
    </xf>
    <xf numFmtId="0" fontId="5" fillId="8" borderId="51" xfId="0" applyFont="1" applyFill="1" applyBorder="1" applyAlignment="1">
      <alignment vertical="center" wrapText="1"/>
    </xf>
    <xf numFmtId="0" fontId="5" fillId="0" borderId="77" xfId="0" applyFont="1" applyBorder="1" applyAlignment="1">
      <alignment vertical="center"/>
    </xf>
    <xf numFmtId="0" fontId="12" fillId="0" borderId="78" xfId="0" applyFont="1" applyBorder="1" applyAlignment="1">
      <alignment horizontal="center" vertical="center"/>
    </xf>
    <xf numFmtId="0" fontId="3" fillId="0" borderId="79" xfId="0" applyFont="1" applyBorder="1" applyAlignment="1">
      <alignment vertical="center"/>
    </xf>
    <xf numFmtId="0" fontId="3" fillId="2" borderId="81" xfId="0" applyFont="1" applyFill="1" applyBorder="1" applyAlignment="1">
      <alignment horizontal="center" vertical="center"/>
    </xf>
    <xf numFmtId="0" fontId="3" fillId="2" borderId="82" xfId="0" applyFont="1" applyFill="1" applyBorder="1" applyAlignment="1">
      <alignment horizontal="center" vertical="center"/>
    </xf>
    <xf numFmtId="0" fontId="3" fillId="2" borderId="83" xfId="0" applyFont="1" applyFill="1" applyBorder="1" applyAlignment="1">
      <alignment horizontal="center" vertical="center"/>
    </xf>
    <xf numFmtId="0" fontId="24" fillId="0" borderId="79" xfId="0" applyFont="1" applyBorder="1" applyAlignment="1">
      <alignment horizontal="center" vertical="center"/>
    </xf>
    <xf numFmtId="0" fontId="24" fillId="2" borderId="84" xfId="0" applyFont="1" applyFill="1" applyBorder="1" applyAlignment="1">
      <alignment horizontal="center" vertical="center"/>
    </xf>
    <xf numFmtId="0" fontId="24" fillId="2" borderId="85" xfId="0" applyFont="1" applyFill="1" applyBorder="1" applyAlignment="1">
      <alignment vertical="center"/>
    </xf>
    <xf numFmtId="0" fontId="24" fillId="2" borderId="82" xfId="0" applyFont="1" applyFill="1" applyBorder="1" applyAlignment="1">
      <alignment vertical="center"/>
    </xf>
    <xf numFmtId="0" fontId="24" fillId="2" borderId="86" xfId="0" applyFont="1" applyFill="1" applyBorder="1" applyAlignment="1">
      <alignment vertical="center"/>
    </xf>
    <xf numFmtId="0" fontId="27" fillId="4" borderId="87" xfId="0" applyFont="1" applyFill="1" applyBorder="1" applyAlignment="1">
      <alignment horizontal="center" vertical="center" wrapText="1"/>
    </xf>
    <xf numFmtId="0" fontId="34" fillId="2" borderId="88" xfId="0" applyFont="1" applyFill="1" applyBorder="1" applyAlignment="1">
      <alignment horizontal="center" vertical="center" wrapText="1"/>
    </xf>
    <xf numFmtId="0" fontId="34" fillId="2" borderId="89" xfId="0" applyFont="1" applyFill="1" applyBorder="1" applyAlignment="1">
      <alignment vertical="center" wrapText="1"/>
    </xf>
    <xf numFmtId="0" fontId="4" fillId="0" borderId="90" xfId="0" applyFont="1" applyBorder="1" applyAlignment="1">
      <alignment horizontal="center" vertical="center"/>
    </xf>
    <xf numFmtId="0" fontId="35" fillId="0" borderId="91" xfId="0" applyFont="1" applyBorder="1" applyAlignment="1">
      <alignment vertical="center" wrapText="1"/>
    </xf>
    <xf numFmtId="0" fontId="5" fillId="2" borderId="92" xfId="0" applyFont="1" applyFill="1" applyBorder="1" applyAlignment="1">
      <alignment horizontal="left" vertical="center"/>
    </xf>
    <xf numFmtId="0" fontId="5" fillId="0" borderId="93" xfId="0" applyFont="1" applyBorder="1" applyAlignment="1">
      <alignment vertical="center"/>
    </xf>
    <xf numFmtId="0" fontId="12" fillId="0" borderId="0" xfId="0" applyFont="1" applyAlignment="1">
      <alignment horizontal="center" vertical="center"/>
    </xf>
    <xf numFmtId="0" fontId="21" fillId="0" borderId="0" xfId="0" applyFont="1" applyAlignment="1">
      <alignment horizontal="left" vertical="center"/>
    </xf>
    <xf numFmtId="0" fontId="22" fillId="0" borderId="0" xfId="0" applyFont="1" applyAlignment="1">
      <alignment horizontal="left" vertical="center" wrapText="1"/>
    </xf>
    <xf numFmtId="0" fontId="5" fillId="0" borderId="0" xfId="0" applyFont="1" applyAlignment="1">
      <alignment horizontal="center" vertical="center"/>
    </xf>
    <xf numFmtId="0" fontId="36" fillId="2" borderId="65" xfId="0" applyFont="1" applyFill="1" applyBorder="1" applyAlignment="1">
      <alignment horizontal="center" vertical="center" wrapText="1"/>
    </xf>
    <xf numFmtId="0" fontId="37" fillId="2" borderId="94" xfId="0" applyFont="1" applyFill="1" applyBorder="1" applyAlignment="1">
      <alignment horizontal="center" vertical="center"/>
    </xf>
    <xf numFmtId="0" fontId="5" fillId="0" borderId="95" xfId="0" applyFont="1" applyBorder="1" applyAlignment="1">
      <alignment horizontal="left" vertical="center" wrapText="1"/>
    </xf>
    <xf numFmtId="0" fontId="12" fillId="0" borderId="0" xfId="0" applyFont="1" applyAlignment="1">
      <alignment horizontal="center" vertical="center" wrapText="1"/>
    </xf>
    <xf numFmtId="0" fontId="5" fillId="2" borderId="96" xfId="0" applyFont="1" applyFill="1" applyBorder="1" applyAlignment="1">
      <alignment horizontal="left" vertical="center" wrapText="1"/>
    </xf>
    <xf numFmtId="0" fontId="5" fillId="2" borderId="97" xfId="0" applyFont="1" applyFill="1" applyBorder="1" applyAlignment="1">
      <alignment horizontal="left"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5" fillId="0" borderId="98" xfId="0" applyFont="1" applyBorder="1" applyAlignment="1">
      <alignment horizontal="left" vertical="center" wrapText="1"/>
    </xf>
    <xf numFmtId="0" fontId="5" fillId="2" borderId="38" xfId="0" applyFont="1" applyFill="1" applyBorder="1" applyAlignment="1">
      <alignment horizontal="left" vertical="center" wrapText="1"/>
    </xf>
    <xf numFmtId="0" fontId="5" fillId="2" borderId="99" xfId="0" applyFont="1" applyFill="1" applyBorder="1" applyAlignment="1">
      <alignment horizontal="left" vertical="center" wrapText="1"/>
    </xf>
    <xf numFmtId="0" fontId="35" fillId="0" borderId="65" xfId="0" applyFont="1" applyBorder="1" applyAlignment="1">
      <alignment horizontal="left" vertical="center" wrapText="1"/>
    </xf>
    <xf numFmtId="0" fontId="22" fillId="0" borderId="65" xfId="0" applyFont="1" applyBorder="1" applyAlignment="1">
      <alignment horizontal="left" vertical="center" wrapText="1"/>
    </xf>
    <xf numFmtId="0" fontId="2" fillId="0" borderId="0" xfId="0" applyFont="1" applyAlignment="1">
      <alignment horizontal="right" vertical="center"/>
    </xf>
    <xf numFmtId="0" fontId="0" fillId="0" borderId="0" xfId="0"/>
    <xf numFmtId="0" fontId="16" fillId="4" borderId="7" xfId="0" applyFont="1" applyFill="1" applyBorder="1" applyAlignment="1">
      <alignment horizontal="center" vertical="center" wrapText="1"/>
    </xf>
    <xf numFmtId="0" fontId="17" fillId="0" borderId="8" xfId="0" applyFont="1" applyBorder="1"/>
    <xf numFmtId="0" fontId="17" fillId="0" borderId="9" xfId="0" applyFont="1" applyBorder="1"/>
    <xf numFmtId="0" fontId="18" fillId="5" borderId="10" xfId="0" applyFont="1" applyFill="1" applyBorder="1" applyAlignment="1">
      <alignment horizontal="center" vertical="center" wrapText="1"/>
    </xf>
    <xf numFmtId="0" fontId="17" fillId="0" borderId="11" xfId="0" applyFont="1" applyBorder="1"/>
    <xf numFmtId="0" fontId="17" fillId="0" borderId="12" xfId="0" applyFont="1" applyBorder="1"/>
    <xf numFmtId="0" fontId="20" fillId="5" borderId="16" xfId="0" applyFont="1" applyFill="1" applyBorder="1" applyAlignment="1">
      <alignment horizontal="center" vertical="center" wrapText="1"/>
    </xf>
    <xf numFmtId="0" fontId="17" fillId="0" borderId="17" xfId="0" applyFont="1" applyBorder="1"/>
    <xf numFmtId="0" fontId="17" fillId="0" borderId="18" xfId="0" applyFont="1" applyBorder="1"/>
    <xf numFmtId="0" fontId="18" fillId="5" borderId="20" xfId="0" applyFont="1" applyFill="1" applyBorder="1" applyAlignment="1">
      <alignment horizontal="center" vertical="center" wrapText="1"/>
    </xf>
    <xf numFmtId="0" fontId="17" fillId="0" borderId="21" xfId="0" applyFont="1" applyBorder="1"/>
    <xf numFmtId="0" fontId="17" fillId="0" borderId="22" xfId="0" applyFont="1" applyBorder="1"/>
    <xf numFmtId="0" fontId="15" fillId="4" borderId="28" xfId="0" applyFont="1" applyFill="1" applyBorder="1" applyAlignment="1">
      <alignment horizontal="center" vertical="center" wrapText="1"/>
    </xf>
    <xf numFmtId="0" fontId="17" fillId="0" borderId="29" xfId="0" applyFont="1" applyBorder="1"/>
    <xf numFmtId="0" fontId="17" fillId="0" borderId="30" xfId="0" applyFont="1" applyBorder="1"/>
    <xf numFmtId="0" fontId="18" fillId="0" borderId="32" xfId="0" applyFont="1" applyBorder="1" applyAlignment="1">
      <alignment horizontal="left" vertical="center" wrapText="1"/>
    </xf>
    <xf numFmtId="0" fontId="17" fillId="0" borderId="33" xfId="0" applyFont="1" applyBorder="1"/>
    <xf numFmtId="0" fontId="25" fillId="0" borderId="0" xfId="0" applyFont="1" applyAlignment="1">
      <alignment horizontal="left" vertical="center" wrapText="1"/>
    </xf>
    <xf numFmtId="0" fontId="17" fillId="0" borderId="40" xfId="0" applyFont="1" applyBorder="1"/>
    <xf numFmtId="0" fontId="18" fillId="0" borderId="0" xfId="0" applyFont="1" applyAlignment="1">
      <alignment horizontal="left" vertical="center" wrapText="1"/>
    </xf>
    <xf numFmtId="0" fontId="18" fillId="7" borderId="48" xfId="0" applyFont="1" applyFill="1" applyBorder="1" applyAlignment="1">
      <alignment horizontal="left" vertical="center" wrapText="1"/>
    </xf>
    <xf numFmtId="0" fontId="17" fillId="0" borderId="49" xfId="0" applyFont="1" applyBorder="1"/>
    <xf numFmtId="0" fontId="18" fillId="0" borderId="68" xfId="0" applyFont="1" applyBorder="1" applyAlignment="1">
      <alignment horizontal="left" vertical="center" wrapText="1"/>
    </xf>
    <xf numFmtId="0" fontId="17" fillId="0" borderId="68" xfId="0" applyFont="1" applyBorder="1"/>
    <xf numFmtId="0" fontId="18" fillId="0" borderId="79" xfId="0" applyFont="1" applyBorder="1" applyAlignment="1">
      <alignment horizontal="left" vertical="center" wrapText="1"/>
    </xf>
    <xf numFmtId="0" fontId="17" fillId="0" borderId="80" xfId="0" applyFont="1" applyBorder="1"/>
    <xf numFmtId="0" fontId="18" fillId="0" borderId="71" xfId="0" applyFont="1" applyBorder="1" applyAlignment="1">
      <alignment horizontal="left" vertical="center" wrapText="1"/>
    </xf>
    <xf numFmtId="0" fontId="17" fillId="0" borderId="72" xfId="0" applyFont="1" applyBorder="1"/>
    <xf numFmtId="0" fontId="18" fillId="0" borderId="32" xfId="0" applyFont="1" applyBorder="1" applyAlignment="1">
      <alignment vertical="center" wrapText="1"/>
    </xf>
    <xf numFmtId="0" fontId="18" fillId="0" borderId="0" xfId="0" applyFont="1" applyAlignment="1">
      <alignment vertical="center" wrapText="1"/>
    </xf>
    <xf numFmtId="0" fontId="17" fillId="0" borderId="71" xfId="0" applyFont="1" applyBorder="1"/>
    <xf numFmtId="0" fontId="18" fillId="0" borderId="73" xfId="0" applyFont="1" applyBorder="1" applyAlignment="1">
      <alignment horizontal="left" vertical="center" wrapText="1"/>
    </xf>
    <xf numFmtId="0" fontId="17" fillId="0" borderId="74" xfId="0" applyFont="1" applyBorder="1"/>
    <xf numFmtId="0" fontId="18" fillId="0" borderId="75" xfId="0" applyFont="1" applyBorder="1" applyAlignment="1">
      <alignment horizontal="left" vertical="center" wrapText="1"/>
    </xf>
    <xf numFmtId="0" fontId="17" fillId="0" borderId="76" xfId="0" applyFont="1" applyBorder="1"/>
    <xf numFmtId="0" fontId="32" fillId="0" borderId="0" xfId="0" applyFont="1" applyAlignment="1">
      <alignment horizontal="left" vertical="center" wrapText="1"/>
    </xf>
  </cellXfs>
  <cellStyles count="1">
    <cellStyle name="Normal" xfId="0" builtinId="0"/>
  </cellStyles>
  <dxfs count="66">
    <dxf>
      <font>
        <color rgb="FF9C0006"/>
      </font>
      <fill>
        <patternFill patternType="none"/>
      </fill>
    </dxf>
    <dxf>
      <font>
        <color rgb="FF9C0006"/>
      </font>
      <fill>
        <patternFill patternType="solid">
          <fgColor rgb="FFFFC7CE"/>
          <bgColor rgb="FFFFC7CE"/>
        </patternFill>
      </fill>
    </dxf>
    <dxf>
      <font>
        <color rgb="FF006100"/>
      </font>
      <fill>
        <patternFill patternType="solid">
          <fgColor rgb="FFC6EFCE"/>
          <bgColor rgb="FFC6EFCE"/>
        </patternFill>
      </fill>
    </dxf>
    <dxf>
      <fill>
        <patternFill patternType="solid">
          <fgColor rgb="FFFFD790"/>
          <bgColor rgb="FFFFD790"/>
        </patternFill>
      </fill>
    </dxf>
    <dxf>
      <font>
        <color rgb="FF9C5700"/>
      </font>
      <fill>
        <patternFill patternType="solid">
          <fgColor rgb="FFFFEB9C"/>
          <bgColor rgb="FFFFEB9C"/>
        </patternFill>
      </fill>
    </dxf>
    <dxf>
      <font>
        <color rgb="FF006100"/>
      </font>
      <fill>
        <patternFill patternType="solid">
          <fgColor rgb="FFC6EFCE"/>
          <bgColor rgb="FFC6EFCE"/>
        </patternFill>
      </fill>
    </dxf>
    <dxf>
      <font>
        <color rgb="FF9C0006"/>
      </font>
      <fill>
        <patternFill patternType="none"/>
      </fill>
    </dxf>
    <dxf>
      <font>
        <color rgb="FF9C0006"/>
      </font>
      <fill>
        <patternFill patternType="solid">
          <fgColor rgb="FFFFC7CE"/>
          <bgColor rgb="FFFFC7CE"/>
        </patternFill>
      </fill>
    </dxf>
    <dxf>
      <font>
        <color rgb="FF9C5700"/>
      </font>
      <fill>
        <patternFill patternType="solid">
          <fgColor rgb="FFFFEB9C"/>
          <bgColor rgb="FFFFEB9C"/>
        </patternFill>
      </fill>
    </dxf>
    <dxf>
      <font>
        <color rgb="FF006100"/>
      </font>
      <fill>
        <patternFill patternType="solid">
          <fgColor rgb="FFC6EFCE"/>
          <bgColor rgb="FFC6EFCE"/>
        </patternFill>
      </fill>
    </dxf>
    <dxf>
      <font>
        <color rgb="FF9C5700"/>
      </font>
      <fill>
        <patternFill patternType="solid">
          <fgColor rgb="FFFFEB9C"/>
          <bgColor rgb="FFFFEB9C"/>
        </patternFill>
      </fill>
    </dxf>
    <dxf>
      <font>
        <color rgb="FF9C5700"/>
      </font>
      <fill>
        <patternFill patternType="solid">
          <fgColor rgb="FFFFEB9C"/>
          <bgColor rgb="FFFFEB9C"/>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9C5700"/>
      </font>
      <fill>
        <patternFill patternType="solid">
          <fgColor rgb="FFFFEB9C"/>
          <bgColor rgb="FFFFEB9C"/>
        </patternFill>
      </fill>
    </dxf>
    <dxf>
      <font>
        <color rgb="FF9C5700"/>
      </font>
      <fill>
        <patternFill patternType="solid">
          <fgColor rgb="FFFFEB9C"/>
          <bgColor rgb="FFFFEB9C"/>
        </patternFill>
      </fill>
    </dxf>
    <dxf>
      <font>
        <color rgb="FF9C5700"/>
      </font>
      <fill>
        <patternFill patternType="solid">
          <fgColor rgb="FFFFEB9C"/>
          <bgColor rgb="FFFFEB9C"/>
        </patternFill>
      </fill>
    </dxf>
    <dxf>
      <font>
        <color rgb="FF9C5700"/>
      </font>
      <fill>
        <patternFill patternType="solid">
          <fgColor rgb="FFFFEB9C"/>
          <bgColor rgb="FFFFEB9C"/>
        </patternFill>
      </fill>
    </dxf>
    <dxf>
      <font>
        <color rgb="FF9C5700"/>
      </font>
      <fill>
        <patternFill patternType="solid">
          <fgColor rgb="FFFFEB9C"/>
          <bgColor rgb="FFFFEB9C"/>
        </patternFill>
      </fill>
    </dxf>
    <dxf>
      <font>
        <color rgb="FF9C5700"/>
      </font>
      <fill>
        <patternFill patternType="solid">
          <fgColor rgb="FFFFEB9C"/>
          <bgColor rgb="FFFFEB9C"/>
        </patternFill>
      </fill>
    </dxf>
    <dxf>
      <font>
        <color rgb="FF9C5700"/>
      </font>
      <fill>
        <patternFill patternType="solid">
          <fgColor rgb="FFFFEB9C"/>
          <bgColor rgb="FFFFEB9C"/>
        </patternFill>
      </fill>
    </dxf>
    <dxf>
      <font>
        <color rgb="FF9C5700"/>
      </font>
      <fill>
        <patternFill patternType="solid">
          <fgColor rgb="FFFFEB9C"/>
          <bgColor rgb="FFFFEB9C"/>
        </patternFill>
      </fill>
    </dxf>
    <dxf>
      <font>
        <color rgb="FF9C5700"/>
      </font>
      <fill>
        <patternFill patternType="solid">
          <fgColor rgb="FFFFEB9C"/>
          <bgColor rgb="FFFFEB9C"/>
        </patternFill>
      </fill>
    </dxf>
    <dxf>
      <font>
        <color rgb="FF9C0006"/>
      </font>
      <fill>
        <patternFill patternType="none"/>
      </fill>
    </dxf>
    <dxf>
      <font>
        <color rgb="FF9C0006"/>
      </font>
      <fill>
        <patternFill patternType="solid">
          <fgColor rgb="FFFFD147"/>
          <bgColor rgb="FFFFD147"/>
        </patternFill>
      </fill>
    </dxf>
    <dxf>
      <font>
        <color rgb="FF9C5700"/>
      </font>
      <fill>
        <patternFill patternType="solid">
          <fgColor rgb="FFFFEB9C"/>
          <bgColor rgb="FFFFEB9C"/>
        </patternFill>
      </fill>
    </dxf>
    <dxf>
      <font>
        <color rgb="FF9C5700"/>
      </font>
      <fill>
        <patternFill patternType="solid">
          <fgColor rgb="FFFFEB9C"/>
          <bgColor rgb="FFFFEB9C"/>
        </patternFill>
      </fill>
    </dxf>
    <dxf>
      <font>
        <color rgb="FF9C5700"/>
      </font>
      <fill>
        <patternFill patternType="solid">
          <fgColor rgb="FFFFEB9C"/>
          <bgColor rgb="FFFFEB9C"/>
        </patternFill>
      </fill>
    </dxf>
    <dxf>
      <font>
        <color rgb="FF9C5700"/>
      </font>
      <fill>
        <patternFill patternType="solid">
          <fgColor rgb="FFFFEB9C"/>
          <bgColor rgb="FFFFEB9C"/>
        </patternFill>
      </fill>
    </dxf>
    <dxf>
      <font>
        <color rgb="FF9C0006"/>
      </font>
      <fill>
        <patternFill patternType="none"/>
      </fill>
    </dxf>
    <dxf>
      <font>
        <color rgb="FF9C0006"/>
      </font>
      <fill>
        <patternFill patternType="solid">
          <fgColor rgb="FFFFC7CE"/>
          <bgColor rgb="FFFFC7CE"/>
        </patternFill>
      </fill>
    </dxf>
    <dxf>
      <font>
        <color rgb="FF9C0006"/>
      </font>
      <fill>
        <patternFill patternType="solid">
          <fgColor rgb="FFFFD147"/>
          <bgColor rgb="FFFFD147"/>
        </patternFill>
      </fill>
    </dxf>
    <dxf>
      <font>
        <color rgb="FF006100"/>
      </font>
      <fill>
        <patternFill patternType="solid">
          <fgColor rgb="FFC6EFCE"/>
          <bgColor rgb="FFC6EFCE"/>
        </patternFill>
      </fill>
    </dxf>
    <dxf>
      <fill>
        <patternFill patternType="solid">
          <fgColor rgb="FFFFD790"/>
          <bgColor rgb="FFFFD790"/>
        </patternFill>
      </fill>
    </dxf>
    <dxf>
      <font>
        <color rgb="FF9C5700"/>
      </font>
      <fill>
        <patternFill patternType="solid">
          <fgColor rgb="FFFFEB9C"/>
          <bgColor rgb="FFFFEB9C"/>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9C0006"/>
      </font>
      <fill>
        <patternFill patternType="solid">
          <fgColor rgb="FFFFD147"/>
          <bgColor rgb="FFFFD147"/>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5700"/>
      </font>
      <fill>
        <patternFill patternType="solid">
          <fgColor rgb="FFFFEB9C"/>
          <bgColor rgb="FFFFEB9C"/>
        </patternFill>
      </fill>
    </dxf>
    <dxf>
      <font>
        <color rgb="FF9C0006"/>
      </font>
      <fill>
        <patternFill patternType="solid">
          <fgColor rgb="FFFFD147"/>
          <bgColor rgb="FFFFD147"/>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b/>
        <color rgb="FFC00000"/>
      </font>
      <fill>
        <patternFill patternType="solid">
          <fgColor rgb="FFFFE4B5"/>
          <bgColor rgb="FFFFE4B5"/>
        </patternFill>
      </fill>
    </dxf>
    <dxf>
      <font>
        <b/>
        <color rgb="FF002060"/>
      </font>
      <fill>
        <patternFill patternType="solid">
          <fgColor rgb="FFF2F2F2"/>
          <bgColor rgb="FFF2F2F2"/>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C00000"/>
      </font>
      <fill>
        <patternFill patternType="solid">
          <fgColor rgb="FFFFC7CE"/>
          <bgColor rgb="FFFFC7CE"/>
        </patternFill>
      </fill>
    </dxf>
    <dxf>
      <font>
        <color rgb="FF9C0006"/>
      </font>
      <fill>
        <patternFill patternType="solid">
          <fgColor rgb="FFFFC7CE"/>
          <bgColor rgb="FFFFC7CE"/>
        </patternFill>
      </fill>
    </dxf>
    <dxf>
      <font>
        <color rgb="FFC00000"/>
      </font>
      <fill>
        <patternFill patternType="solid">
          <fgColor rgb="FFFFC7CE"/>
          <bgColor rgb="FFFFC7CE"/>
        </patternFill>
      </fill>
    </dxf>
    <dxf>
      <font>
        <color rgb="FF9C0006"/>
      </font>
      <fill>
        <patternFill patternType="solid">
          <fgColor rgb="FFFFC7CE"/>
          <bgColor rgb="FFFFC7CE"/>
        </patternFill>
      </fill>
    </dxf>
    <dxf>
      <font>
        <color rgb="FFC00000"/>
      </font>
      <fill>
        <patternFill patternType="solid">
          <fgColor rgb="FFFFCCCC"/>
          <bgColor rgb="FFFFCCCC"/>
        </patternFill>
      </fill>
    </dxf>
    <dxf>
      <font>
        <color rgb="FFC00000"/>
      </font>
      <fill>
        <patternFill patternType="solid">
          <fgColor rgb="FFFFC7CE"/>
          <bgColor rgb="FFFFC7CE"/>
        </patternFill>
      </fill>
    </dxf>
    <dxf>
      <font>
        <color rgb="FF9C0006"/>
      </font>
      <fill>
        <patternFill patternType="solid">
          <fgColor rgb="FFFFC7CE"/>
          <bgColor rgb="FFFFC7CE"/>
        </patternFill>
      </fill>
    </dxf>
    <dxf>
      <font>
        <color rgb="FFC00000"/>
      </font>
      <fill>
        <patternFill patternType="solid">
          <fgColor rgb="FFFFC7CE"/>
          <bgColor rgb="FFFFC7CE"/>
        </patternFill>
      </fill>
    </dxf>
    <dxf>
      <font>
        <color rgb="FFC00000"/>
      </font>
      <fill>
        <patternFill patternType="solid">
          <fgColor rgb="FFF5B7A6"/>
          <bgColor rgb="FFF5B7A6"/>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C80A0A"/>
      </font>
      <fill>
        <patternFill patternType="solid">
          <fgColor rgb="FFFFD147"/>
          <bgColor rgb="FFFFD147"/>
        </patternFill>
      </fill>
    </dxf>
    <dxf>
      <font>
        <color rgb="FF9C5700"/>
      </font>
      <fill>
        <patternFill patternType="solid">
          <fgColor rgb="FFFFD790"/>
          <bgColor rgb="FFFFD790"/>
        </patternFill>
      </fill>
    </dxf>
    <dxf>
      <font>
        <color rgb="FF009051"/>
      </font>
      <fill>
        <patternFill patternType="solid">
          <fgColor rgb="FFC6F0CE"/>
          <bgColor rgb="FFC6F0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7.jpg"/><Relationship Id="rId3" Type="http://schemas.openxmlformats.org/officeDocument/2006/relationships/image" Target="../media/image2.jpg"/><Relationship Id="rId7" Type="http://schemas.openxmlformats.org/officeDocument/2006/relationships/image" Target="../media/image6.jpg"/><Relationship Id="rId12" Type="http://schemas.openxmlformats.org/officeDocument/2006/relationships/image" Target="../media/image11.jpg"/><Relationship Id="rId2" Type="http://schemas.openxmlformats.org/officeDocument/2006/relationships/image" Target="../media/image1.png"/><Relationship Id="rId1" Type="http://schemas.openxmlformats.org/officeDocument/2006/relationships/hyperlink" Target="https://marfund.org/en/esms/" TargetMode="External"/><Relationship Id="rId6" Type="http://schemas.openxmlformats.org/officeDocument/2006/relationships/image" Target="../media/image5.jpg"/><Relationship Id="rId11" Type="http://schemas.openxmlformats.org/officeDocument/2006/relationships/image" Target="../media/image10.jpg"/><Relationship Id="rId5" Type="http://schemas.openxmlformats.org/officeDocument/2006/relationships/image" Target="../media/image4.jpg"/><Relationship Id="rId10" Type="http://schemas.openxmlformats.org/officeDocument/2006/relationships/image" Target="../media/image9.jpg"/><Relationship Id="rId4" Type="http://schemas.openxmlformats.org/officeDocument/2006/relationships/image" Target="../media/image3.jpg"/><Relationship Id="rId9" Type="http://schemas.openxmlformats.org/officeDocument/2006/relationships/image" Target="../media/image8.jpg"/></Relationships>
</file>

<file path=xl/drawings/drawing1.xml><?xml version="1.0" encoding="utf-8"?>
<xdr:wsDr xmlns:xdr="http://schemas.openxmlformats.org/drawingml/2006/spreadsheetDrawing" xmlns:a="http://schemas.openxmlformats.org/drawingml/2006/main">
  <xdr:oneCellAnchor>
    <xdr:from>
      <xdr:col>0</xdr:col>
      <xdr:colOff>0</xdr:colOff>
      <xdr:row>10</xdr:row>
      <xdr:rowOff>-200025</xdr:rowOff>
    </xdr:from>
    <xdr:ext cx="12153900" cy="9220200"/>
    <xdr:sp macro="" textlink="">
      <xdr:nvSpPr>
        <xdr:cNvPr id="3" name="Shape 3">
          <a:hlinkClick xmlns:r="http://schemas.openxmlformats.org/officeDocument/2006/relationships" r:id="rId1"/>
          <a:extLst>
            <a:ext uri="{FF2B5EF4-FFF2-40B4-BE49-F238E27FC236}">
              <a16:creationId xmlns:a16="http://schemas.microsoft.com/office/drawing/2014/main" id="{00000000-0008-0000-0000-000003000000}"/>
            </a:ext>
          </a:extLst>
        </xdr:cNvPr>
        <xdr:cNvSpPr txBox="1"/>
      </xdr:nvSpPr>
      <xdr:spPr>
        <a:xfrm>
          <a:off x="0" y="0"/>
          <a:ext cx="10692000" cy="7560000"/>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060"/>
            </a:buClr>
            <a:buSzPts val="1200"/>
            <a:buFont typeface="Arial"/>
            <a:buNone/>
          </a:pPr>
          <a:r>
            <a:rPr lang="en-US" sz="1200" b="1">
              <a:solidFill>
                <a:srgbClr val="002060"/>
              </a:solidFill>
              <a:latin typeface="Arial"/>
              <a:ea typeface="Arial"/>
              <a:cs typeface="Arial"/>
              <a:sym typeface="Arial"/>
            </a:rPr>
            <a:t>ENVIRONMENTAL AND SOCIAL MANAGEMENT SYSTEM</a:t>
          </a:r>
          <a:endParaRPr sz="1200" b="1">
            <a:solidFill>
              <a:srgbClr val="002060"/>
            </a:solidFill>
            <a:latin typeface="Arial"/>
            <a:ea typeface="Arial"/>
            <a:cs typeface="Arial"/>
            <a:sym typeface="Arial"/>
          </a:endParaRPr>
        </a:p>
        <a:p>
          <a:pPr marL="0" lvl="0" indent="0" algn="l" rtl="0">
            <a:spcBef>
              <a:spcPts val="0"/>
            </a:spcBef>
            <a:spcAft>
              <a:spcPts val="0"/>
            </a:spcAft>
            <a:buSzPts val="1200"/>
            <a:buFont typeface="Arial"/>
            <a:buNone/>
          </a:pPr>
          <a:endParaRPr sz="1200">
            <a:latin typeface="Arial"/>
            <a:ea typeface="Arial"/>
            <a:cs typeface="Arial"/>
            <a:sym typeface="Arial"/>
          </a:endParaRPr>
        </a:p>
        <a:p>
          <a:pPr marL="0" lvl="0" indent="0" algn="l" rtl="0">
            <a:spcBef>
              <a:spcPts val="0"/>
            </a:spcBef>
            <a:spcAft>
              <a:spcPts val="0"/>
            </a:spcAft>
            <a:buClr>
              <a:schemeClr val="dk1"/>
            </a:buClr>
            <a:buSzPts val="1200"/>
            <a:buFont typeface="Arial"/>
            <a:buNone/>
          </a:pPr>
          <a:r>
            <a:rPr lang="en-US" sz="1200">
              <a:solidFill>
                <a:schemeClr val="dk1"/>
              </a:solidFill>
              <a:latin typeface="Arial"/>
              <a:ea typeface="Arial"/>
              <a:cs typeface="Arial"/>
              <a:sym typeface="Arial"/>
            </a:rPr>
            <a:t>The purpose of MAR Fund's Environmental and Social Management System is to ensure that the projects that have been approved by MAR Fund and the projects and activities that MAR Fund implements have a substantial net benefit to the environment and communities in the Mesoamerican Reef System (MAR) region, as well as to prevent, minimize and mitigate environmental and social risks and impacts.</a:t>
          </a:r>
          <a:endParaRPr sz="1400"/>
        </a:p>
        <a:p>
          <a:pPr marL="0" lvl="0" indent="0" algn="l" rtl="0">
            <a:spcBef>
              <a:spcPts val="0"/>
            </a:spcBef>
            <a:spcAft>
              <a:spcPts val="0"/>
            </a:spcAft>
            <a:buSzPts val="1200"/>
            <a:buFont typeface="Arial"/>
            <a:buNone/>
          </a:pPr>
          <a:endParaRPr sz="1200">
            <a:latin typeface="Arial"/>
            <a:ea typeface="Arial"/>
            <a:cs typeface="Arial"/>
            <a:sym typeface="Arial"/>
          </a:endParaRPr>
        </a:p>
        <a:p>
          <a:pPr marL="0" lvl="0" indent="0" algn="l" rtl="0">
            <a:spcBef>
              <a:spcPts val="0"/>
            </a:spcBef>
            <a:spcAft>
              <a:spcPts val="0"/>
            </a:spcAft>
            <a:buClr>
              <a:schemeClr val="dk1"/>
            </a:buClr>
            <a:buSzPts val="1200"/>
            <a:buFont typeface="Arial"/>
            <a:buNone/>
          </a:pPr>
          <a:r>
            <a:rPr lang="en-US" sz="1200">
              <a:solidFill>
                <a:schemeClr val="dk1"/>
              </a:solidFill>
              <a:latin typeface="Arial"/>
              <a:ea typeface="Arial"/>
              <a:cs typeface="Arial"/>
              <a:sym typeface="Arial"/>
            </a:rPr>
            <a:t> </a:t>
          </a:r>
          <a:r>
            <a:rPr lang="en-US" sz="1200" b="1">
              <a:solidFill>
                <a:srgbClr val="002060"/>
              </a:solidFill>
              <a:latin typeface="Arial"/>
              <a:ea typeface="Arial"/>
              <a:cs typeface="Arial"/>
              <a:sym typeface="Arial"/>
            </a:rPr>
            <a:t>MAR FUND ENVIRONMENTAL AND SOCIAL SAFEGUARDS</a:t>
          </a:r>
          <a:endParaRPr sz="1400"/>
        </a:p>
        <a:p>
          <a:pPr marL="0" lvl="0" indent="0" algn="l" rtl="0">
            <a:spcBef>
              <a:spcPts val="0"/>
            </a:spcBef>
            <a:spcAft>
              <a:spcPts val="0"/>
            </a:spcAft>
            <a:buSzPts val="1200"/>
            <a:buFont typeface="Arial"/>
            <a:buNone/>
          </a:pPr>
          <a:endParaRPr sz="1200">
            <a:latin typeface="Arial"/>
            <a:ea typeface="Arial"/>
            <a:cs typeface="Arial"/>
            <a:sym typeface="Arial"/>
          </a:endParaRPr>
        </a:p>
        <a:p>
          <a:pPr marL="0" lvl="0" indent="0" algn="l" rtl="0">
            <a:spcBef>
              <a:spcPts val="0"/>
            </a:spcBef>
            <a:spcAft>
              <a:spcPts val="0"/>
            </a:spcAft>
            <a:buSzPts val="1200"/>
            <a:buFont typeface="Arial"/>
            <a:buNone/>
          </a:pPr>
          <a:endParaRPr sz="1200">
            <a:latin typeface="Arial"/>
            <a:ea typeface="Arial"/>
            <a:cs typeface="Arial"/>
            <a:sym typeface="Arial"/>
          </a:endParaRPr>
        </a:p>
        <a:p>
          <a:pPr marL="0" lvl="0" indent="0" algn="l" rtl="0">
            <a:spcBef>
              <a:spcPts val="0"/>
            </a:spcBef>
            <a:spcAft>
              <a:spcPts val="0"/>
            </a:spcAft>
            <a:buSzPts val="1200"/>
            <a:buFont typeface="Arial"/>
            <a:buNone/>
          </a:pPr>
          <a:endParaRPr sz="1200">
            <a:latin typeface="Arial"/>
            <a:ea typeface="Arial"/>
            <a:cs typeface="Arial"/>
            <a:sym typeface="Arial"/>
          </a:endParaRPr>
        </a:p>
        <a:p>
          <a:pPr marL="0" lvl="0" indent="0" algn="l" rtl="0">
            <a:spcBef>
              <a:spcPts val="0"/>
            </a:spcBef>
            <a:spcAft>
              <a:spcPts val="0"/>
            </a:spcAft>
            <a:buSzPts val="1200"/>
            <a:buFont typeface="Arial"/>
            <a:buNone/>
          </a:pPr>
          <a:endParaRPr sz="1200">
            <a:latin typeface="Arial"/>
            <a:ea typeface="Arial"/>
            <a:cs typeface="Arial"/>
            <a:sym typeface="Arial"/>
          </a:endParaRPr>
        </a:p>
        <a:p>
          <a:pPr marL="0" lvl="0" indent="0" algn="l" rtl="0">
            <a:spcBef>
              <a:spcPts val="0"/>
            </a:spcBef>
            <a:spcAft>
              <a:spcPts val="0"/>
            </a:spcAft>
            <a:buSzPts val="1200"/>
            <a:buFont typeface="Arial"/>
            <a:buNone/>
          </a:pPr>
          <a:endParaRPr sz="1200">
            <a:latin typeface="Arial"/>
            <a:ea typeface="Arial"/>
            <a:cs typeface="Arial"/>
            <a:sym typeface="Arial"/>
          </a:endParaRPr>
        </a:p>
        <a:p>
          <a:pPr marL="0" lvl="0" indent="0" algn="l" rtl="0">
            <a:spcBef>
              <a:spcPts val="0"/>
            </a:spcBef>
            <a:spcAft>
              <a:spcPts val="0"/>
            </a:spcAft>
            <a:buSzPts val="1200"/>
            <a:buFont typeface="Arial"/>
            <a:buNone/>
          </a:pPr>
          <a:endParaRPr sz="1200">
            <a:latin typeface="Arial"/>
            <a:ea typeface="Arial"/>
            <a:cs typeface="Arial"/>
            <a:sym typeface="Arial"/>
          </a:endParaRPr>
        </a:p>
        <a:p>
          <a:pPr marL="0" lvl="0" indent="0" algn="l" rtl="0">
            <a:spcBef>
              <a:spcPts val="0"/>
            </a:spcBef>
            <a:spcAft>
              <a:spcPts val="0"/>
            </a:spcAft>
            <a:buSzPts val="1200"/>
            <a:buFont typeface="Arial"/>
            <a:buNone/>
          </a:pPr>
          <a:endParaRPr sz="1200">
            <a:latin typeface="Arial"/>
            <a:ea typeface="Arial"/>
            <a:cs typeface="Arial"/>
            <a:sym typeface="Arial"/>
          </a:endParaRPr>
        </a:p>
        <a:p>
          <a:pPr marL="0" lvl="0" indent="0" algn="l" rtl="0">
            <a:spcBef>
              <a:spcPts val="0"/>
            </a:spcBef>
            <a:spcAft>
              <a:spcPts val="0"/>
            </a:spcAft>
            <a:buSzPts val="1200"/>
            <a:buFont typeface="Arial"/>
            <a:buNone/>
          </a:pPr>
          <a:endParaRPr sz="1200">
            <a:latin typeface="Arial"/>
            <a:ea typeface="Arial"/>
            <a:cs typeface="Arial"/>
            <a:sym typeface="Arial"/>
          </a:endParaRPr>
        </a:p>
        <a:p>
          <a:pPr marL="0" lvl="0" indent="0" algn="l" rtl="0">
            <a:spcBef>
              <a:spcPts val="0"/>
            </a:spcBef>
            <a:spcAft>
              <a:spcPts val="0"/>
            </a:spcAft>
            <a:buSzPts val="1200"/>
            <a:buFont typeface="Arial"/>
            <a:buNone/>
          </a:pPr>
          <a:endParaRPr sz="1200">
            <a:latin typeface="Arial"/>
            <a:ea typeface="Arial"/>
            <a:cs typeface="Arial"/>
            <a:sym typeface="Arial"/>
          </a:endParaRPr>
        </a:p>
        <a:p>
          <a:pPr marL="0" lvl="0" indent="0" algn="l" rtl="0">
            <a:spcBef>
              <a:spcPts val="0"/>
            </a:spcBef>
            <a:spcAft>
              <a:spcPts val="0"/>
            </a:spcAft>
            <a:buSzPts val="1200"/>
            <a:buFont typeface="Arial"/>
            <a:buNone/>
          </a:pPr>
          <a:endParaRPr sz="1200">
            <a:latin typeface="Arial"/>
            <a:ea typeface="Arial"/>
            <a:cs typeface="Arial"/>
            <a:sym typeface="Arial"/>
          </a:endParaRPr>
        </a:p>
        <a:p>
          <a:pPr marL="0" lvl="0" indent="0" algn="l" rtl="0">
            <a:spcBef>
              <a:spcPts val="0"/>
            </a:spcBef>
            <a:spcAft>
              <a:spcPts val="0"/>
            </a:spcAft>
            <a:buSzPts val="1200"/>
            <a:buFont typeface="Arial"/>
            <a:buNone/>
          </a:pPr>
          <a:endParaRPr sz="1200">
            <a:latin typeface="Arial"/>
            <a:ea typeface="Arial"/>
            <a:cs typeface="Arial"/>
            <a:sym typeface="Arial"/>
          </a:endParaRPr>
        </a:p>
        <a:p>
          <a:pPr marL="0" lvl="0" indent="0" algn="l" rtl="0">
            <a:spcBef>
              <a:spcPts val="0"/>
            </a:spcBef>
            <a:spcAft>
              <a:spcPts val="0"/>
            </a:spcAft>
            <a:buSzPts val="1200"/>
            <a:buFont typeface="Arial"/>
            <a:buNone/>
          </a:pPr>
          <a:endParaRPr sz="1200">
            <a:latin typeface="Arial"/>
            <a:ea typeface="Arial"/>
            <a:cs typeface="Arial"/>
            <a:sym typeface="Arial"/>
          </a:endParaRPr>
        </a:p>
        <a:p>
          <a:pPr marL="0" lvl="0" indent="0" algn="l" rtl="0">
            <a:spcBef>
              <a:spcPts val="0"/>
            </a:spcBef>
            <a:spcAft>
              <a:spcPts val="0"/>
            </a:spcAft>
            <a:buSzPts val="1200"/>
            <a:buFont typeface="Arial"/>
            <a:buNone/>
          </a:pPr>
          <a:endParaRPr sz="1200">
            <a:latin typeface="Arial"/>
            <a:ea typeface="Arial"/>
            <a:cs typeface="Arial"/>
            <a:sym typeface="Arial"/>
          </a:endParaRPr>
        </a:p>
        <a:p>
          <a:pPr marL="0" lvl="0" indent="0" algn="l" rtl="0">
            <a:spcBef>
              <a:spcPts val="0"/>
            </a:spcBef>
            <a:spcAft>
              <a:spcPts val="0"/>
            </a:spcAft>
            <a:buSzPts val="1200"/>
            <a:buFont typeface="Arial"/>
            <a:buNone/>
          </a:pPr>
          <a:endParaRPr sz="1200">
            <a:latin typeface="Arial"/>
            <a:ea typeface="Arial"/>
            <a:cs typeface="Arial"/>
            <a:sym typeface="Arial"/>
          </a:endParaRPr>
        </a:p>
        <a:p>
          <a:pPr marL="0" lvl="0" indent="0" algn="l" rtl="0">
            <a:spcBef>
              <a:spcPts val="0"/>
            </a:spcBef>
            <a:spcAft>
              <a:spcPts val="0"/>
            </a:spcAft>
            <a:buSzPts val="1200"/>
            <a:buFont typeface="Arial"/>
            <a:buNone/>
          </a:pPr>
          <a:endParaRPr sz="1200">
            <a:latin typeface="Arial"/>
            <a:ea typeface="Arial"/>
            <a:cs typeface="Arial"/>
            <a:sym typeface="Arial"/>
          </a:endParaRPr>
        </a:p>
        <a:p>
          <a:pPr marL="0" lvl="0" indent="0" algn="l" rtl="0">
            <a:spcBef>
              <a:spcPts val="0"/>
            </a:spcBef>
            <a:spcAft>
              <a:spcPts val="0"/>
            </a:spcAft>
            <a:buSzPts val="1200"/>
            <a:buFont typeface="Arial"/>
            <a:buNone/>
          </a:pPr>
          <a:endParaRPr sz="1200">
            <a:latin typeface="Arial"/>
            <a:ea typeface="Arial"/>
            <a:cs typeface="Arial"/>
            <a:sym typeface="Arial"/>
          </a:endParaRPr>
        </a:p>
        <a:p>
          <a:pPr marL="0" lvl="0" indent="0" algn="l" rtl="0">
            <a:spcBef>
              <a:spcPts val="0"/>
            </a:spcBef>
            <a:spcAft>
              <a:spcPts val="0"/>
            </a:spcAft>
            <a:buSzPts val="1200"/>
            <a:buFont typeface="Arial"/>
            <a:buNone/>
          </a:pPr>
          <a:endParaRPr sz="1200">
            <a:latin typeface="Arial"/>
            <a:ea typeface="Arial"/>
            <a:cs typeface="Arial"/>
            <a:sym typeface="Arial"/>
          </a:endParaRPr>
        </a:p>
        <a:p>
          <a:pPr marL="0" lvl="0" indent="0" algn="l" rtl="0">
            <a:spcBef>
              <a:spcPts val="0"/>
            </a:spcBef>
            <a:spcAft>
              <a:spcPts val="0"/>
            </a:spcAft>
            <a:buSzPts val="1200"/>
            <a:buFont typeface="Arial"/>
            <a:buNone/>
          </a:pPr>
          <a:endParaRPr sz="1200">
            <a:latin typeface="Arial"/>
            <a:ea typeface="Arial"/>
            <a:cs typeface="Arial"/>
            <a:sym typeface="Arial"/>
          </a:endParaRPr>
        </a:p>
        <a:p>
          <a:pPr marL="0" lvl="0" indent="0" algn="l" rtl="0">
            <a:spcBef>
              <a:spcPts val="0"/>
            </a:spcBef>
            <a:spcAft>
              <a:spcPts val="0"/>
            </a:spcAft>
            <a:buSzPts val="1200"/>
            <a:buFont typeface="Arial"/>
            <a:buNone/>
          </a:pPr>
          <a:endParaRPr sz="1200">
            <a:latin typeface="Arial"/>
            <a:ea typeface="Arial"/>
            <a:cs typeface="Arial"/>
            <a:sym typeface="Arial"/>
          </a:endParaRPr>
        </a:p>
        <a:p>
          <a:pPr marL="0" lvl="0" indent="0" algn="l" rtl="0">
            <a:spcBef>
              <a:spcPts val="0"/>
            </a:spcBef>
            <a:spcAft>
              <a:spcPts val="0"/>
            </a:spcAft>
            <a:buSzPts val="1200"/>
            <a:buFont typeface="Arial"/>
            <a:buNone/>
          </a:pPr>
          <a:endParaRPr sz="1200">
            <a:latin typeface="Arial"/>
            <a:ea typeface="Arial"/>
            <a:cs typeface="Arial"/>
            <a:sym typeface="Arial"/>
          </a:endParaRPr>
        </a:p>
        <a:p>
          <a:pPr marL="0" lvl="0" indent="0" algn="l" rtl="0">
            <a:spcBef>
              <a:spcPts val="0"/>
            </a:spcBef>
            <a:spcAft>
              <a:spcPts val="0"/>
            </a:spcAft>
            <a:buSzPts val="1200"/>
            <a:buFont typeface="Arial"/>
            <a:buNone/>
          </a:pPr>
          <a:endParaRPr sz="1200">
            <a:latin typeface="Arial"/>
            <a:ea typeface="Arial"/>
            <a:cs typeface="Arial"/>
            <a:sym typeface="Arial"/>
          </a:endParaRPr>
        </a:p>
        <a:p>
          <a:pPr marL="0" lvl="0" indent="0" algn="l" rtl="0">
            <a:spcBef>
              <a:spcPts val="0"/>
            </a:spcBef>
            <a:spcAft>
              <a:spcPts val="0"/>
            </a:spcAft>
            <a:buSzPts val="1200"/>
            <a:buFont typeface="Arial"/>
            <a:buNone/>
          </a:pPr>
          <a:endParaRPr sz="1200">
            <a:latin typeface="Arial"/>
            <a:ea typeface="Arial"/>
            <a:cs typeface="Arial"/>
            <a:sym typeface="Arial"/>
          </a:endParaRPr>
        </a:p>
        <a:p>
          <a:pPr marL="0" lvl="0" indent="0" algn="l" rtl="0">
            <a:spcBef>
              <a:spcPts val="0"/>
            </a:spcBef>
            <a:spcAft>
              <a:spcPts val="0"/>
            </a:spcAft>
            <a:buClr>
              <a:srgbClr val="002060"/>
            </a:buClr>
            <a:buSzPts val="1200"/>
            <a:buFont typeface="Arial"/>
            <a:buNone/>
          </a:pPr>
          <a:r>
            <a:rPr lang="en-US" sz="1200" b="1">
              <a:solidFill>
                <a:srgbClr val="002060"/>
              </a:solidFill>
              <a:latin typeface="Arial"/>
              <a:ea typeface="Arial"/>
              <a:cs typeface="Arial"/>
              <a:sym typeface="Arial"/>
            </a:rPr>
            <a:t>Environmental and Social Screening Questionnaire (ESSQ).</a:t>
          </a:r>
          <a:endParaRPr sz="1400"/>
        </a:p>
        <a:p>
          <a:pPr marL="0" lvl="0" indent="0" algn="l" rtl="0">
            <a:spcBef>
              <a:spcPts val="0"/>
            </a:spcBef>
            <a:spcAft>
              <a:spcPts val="0"/>
            </a:spcAft>
            <a:buSzPts val="1200"/>
            <a:buFont typeface="Arial"/>
            <a:buNone/>
          </a:pPr>
          <a:endParaRPr sz="1200" b="1">
            <a:solidFill>
              <a:srgbClr val="002060"/>
            </a:solidFill>
            <a:latin typeface="Arial"/>
            <a:ea typeface="Arial"/>
            <a:cs typeface="Arial"/>
            <a:sym typeface="Arial"/>
          </a:endParaRPr>
        </a:p>
        <a:p>
          <a:pPr marL="0" lvl="0" indent="0" algn="l" rtl="0">
            <a:spcBef>
              <a:spcPts val="0"/>
            </a:spcBef>
            <a:spcAft>
              <a:spcPts val="0"/>
            </a:spcAft>
            <a:buClr>
              <a:schemeClr val="dk1"/>
            </a:buClr>
            <a:buSzPts val="1200"/>
            <a:buFont typeface="Arial"/>
            <a:buNone/>
          </a:pPr>
          <a:r>
            <a:rPr lang="en-US" sz="1200">
              <a:solidFill>
                <a:schemeClr val="dk1"/>
              </a:solidFill>
              <a:latin typeface="Arial"/>
              <a:ea typeface="Arial"/>
              <a:cs typeface="Arial"/>
              <a:sym typeface="Arial"/>
            </a:rPr>
            <a:t>The questionnaire analyzes the environmental and social risks and impacts of an activity through a series of questions related to Environmental and Social Safeguards (ESS), with clear triggers for these ESS. This tool allows the identification of risks associated with the activities to be developed within the project. </a:t>
          </a:r>
          <a:endParaRPr sz="1400"/>
        </a:p>
        <a:p>
          <a:pPr marL="0" lvl="0" indent="0" algn="l" rtl="0">
            <a:spcBef>
              <a:spcPts val="0"/>
            </a:spcBef>
            <a:spcAft>
              <a:spcPts val="0"/>
            </a:spcAft>
            <a:buSzPts val="1200"/>
            <a:buFont typeface="Arial"/>
            <a:buNone/>
          </a:pPr>
          <a:endParaRPr sz="1200">
            <a:latin typeface="Arial"/>
            <a:ea typeface="Arial"/>
            <a:cs typeface="Arial"/>
            <a:sym typeface="Arial"/>
          </a:endParaRPr>
        </a:p>
        <a:p>
          <a:pPr marL="0" lvl="0" indent="0" algn="l" rtl="0">
            <a:spcBef>
              <a:spcPts val="0"/>
            </a:spcBef>
            <a:spcAft>
              <a:spcPts val="0"/>
            </a:spcAft>
            <a:buClr>
              <a:srgbClr val="002060"/>
            </a:buClr>
            <a:buSzPts val="1200"/>
            <a:buFont typeface="Arial"/>
            <a:buNone/>
          </a:pPr>
          <a:r>
            <a:rPr lang="en-US" sz="1200" b="1" i="0">
              <a:solidFill>
                <a:srgbClr val="002060"/>
              </a:solidFill>
              <a:latin typeface="Arial"/>
              <a:ea typeface="Arial"/>
              <a:cs typeface="Arial"/>
              <a:sym typeface="Arial"/>
            </a:rPr>
            <a:t>INSTRUCTIONS FOR FILLING OUT:</a:t>
          </a:r>
          <a:endParaRPr sz="1400"/>
        </a:p>
        <a:p>
          <a:pPr marL="0" lvl="0" indent="0" algn="l" rtl="0">
            <a:spcBef>
              <a:spcPts val="0"/>
            </a:spcBef>
            <a:spcAft>
              <a:spcPts val="0"/>
            </a:spcAft>
            <a:buSzPts val="1200"/>
            <a:buFont typeface="Arial"/>
            <a:buNone/>
          </a:pPr>
          <a:endParaRPr sz="1200">
            <a:solidFill>
              <a:schemeClr val="dk1"/>
            </a:solidFill>
            <a:latin typeface="Arial"/>
            <a:ea typeface="Arial"/>
            <a:cs typeface="Arial"/>
            <a:sym typeface="Arial"/>
          </a:endParaRPr>
        </a:p>
        <a:p>
          <a:pPr marL="0" lvl="0" indent="0" algn="l" rtl="0">
            <a:spcBef>
              <a:spcPts val="0"/>
            </a:spcBef>
            <a:spcAft>
              <a:spcPts val="0"/>
            </a:spcAft>
            <a:buClr>
              <a:schemeClr val="dk1"/>
            </a:buClr>
            <a:buSzPts val="1200"/>
            <a:buFont typeface="Arial"/>
            <a:buNone/>
          </a:pPr>
          <a:r>
            <a:rPr lang="en-US" sz="1200">
              <a:solidFill>
                <a:schemeClr val="dk1"/>
              </a:solidFill>
              <a:latin typeface="Arial"/>
              <a:ea typeface="Arial"/>
              <a:cs typeface="Arial"/>
              <a:sym typeface="Arial"/>
            </a:rPr>
            <a:t>Read carefully each of the questions in column C and answer YES or NO in column D according to the activities to be financed by MAR Fund. You will need to add comments or additional information in column R, we invite you to put in this column more information about the activated risk as well as if the organization has any tool or protocol to mitigate such risk. Based on your answer in column D, column F will show the risk category. To assign the risk category, follow the instructions in cell C133. Please do not make manual changes in columns F and E.</a:t>
          </a:r>
          <a:endParaRPr sz="1400"/>
        </a:p>
        <a:p>
          <a:pPr marL="0" lvl="0" indent="0" algn="l" rtl="0">
            <a:spcBef>
              <a:spcPts val="0"/>
            </a:spcBef>
            <a:spcAft>
              <a:spcPts val="0"/>
            </a:spcAft>
            <a:buSzPts val="1200"/>
            <a:buFont typeface="Arial"/>
            <a:buNone/>
          </a:pPr>
          <a:endParaRPr sz="1200">
            <a:solidFill>
              <a:schemeClr val="dk1"/>
            </a:solidFill>
            <a:latin typeface="Arial"/>
            <a:ea typeface="Arial"/>
            <a:cs typeface="Arial"/>
            <a:sym typeface="Arial"/>
          </a:endParaRPr>
        </a:p>
        <a:p>
          <a:pPr marL="0" lvl="0" indent="0" algn="l" rtl="0">
            <a:spcBef>
              <a:spcPts val="0"/>
            </a:spcBef>
            <a:spcAft>
              <a:spcPts val="0"/>
            </a:spcAft>
            <a:buClr>
              <a:schemeClr val="dk1"/>
            </a:buClr>
            <a:buSzPts val="1200"/>
            <a:buFont typeface="Arial"/>
            <a:buNone/>
          </a:pPr>
          <a:r>
            <a:rPr lang="en-US" sz="1200" b="1">
              <a:solidFill>
                <a:schemeClr val="dk1"/>
              </a:solidFill>
              <a:latin typeface="Arial"/>
              <a:ea typeface="Arial"/>
              <a:cs typeface="Arial"/>
              <a:sym typeface="Arial"/>
            </a:rPr>
            <a:t>More information at</a:t>
          </a:r>
          <a:r>
            <a:rPr lang="en-US" sz="1200">
              <a:solidFill>
                <a:schemeClr val="dk1"/>
              </a:solidFill>
              <a:latin typeface="Arial"/>
              <a:ea typeface="Arial"/>
              <a:cs typeface="Arial"/>
              <a:sym typeface="Arial"/>
            </a:rPr>
            <a:t>: </a:t>
          </a:r>
          <a:r>
            <a:rPr lang="en-US" sz="1200" u="sng">
              <a:solidFill>
                <a:srgbClr val="0070C0"/>
              </a:solidFill>
              <a:latin typeface="Arial"/>
              <a:ea typeface="Arial"/>
              <a:cs typeface="Arial"/>
              <a:sym typeface="Arial"/>
            </a:rPr>
            <a:t>https://marfund.org/en/esms/</a:t>
          </a:r>
          <a:endParaRPr sz="1200" u="sng">
            <a:solidFill>
              <a:srgbClr val="0070C0"/>
            </a:solidFill>
            <a:latin typeface="Arial"/>
            <a:ea typeface="Arial"/>
            <a:cs typeface="Arial"/>
            <a:sym typeface="Arial"/>
          </a:endParaRPr>
        </a:p>
        <a:p>
          <a:pPr marL="0" lvl="0" indent="0" algn="ctr" rtl="0">
            <a:spcBef>
              <a:spcPts val="0"/>
            </a:spcBef>
            <a:spcAft>
              <a:spcPts val="0"/>
            </a:spcAft>
            <a:buSzPts val="1100"/>
            <a:buFont typeface="Arial"/>
            <a:buNone/>
          </a:pPr>
          <a:endParaRPr sz="1100"/>
        </a:p>
      </xdr:txBody>
    </xdr:sp>
    <xdr:clientData fLocksWithSheet="0"/>
  </xdr:oneCellAnchor>
  <xdr:oneCellAnchor>
    <xdr:from>
      <xdr:col>0</xdr:col>
      <xdr:colOff>619125</xdr:colOff>
      <xdr:row>18</xdr:row>
      <xdr:rowOff>104775</xdr:rowOff>
    </xdr:from>
    <xdr:ext cx="504825" cy="285750"/>
    <xdr:sp macro="" textlink="">
      <xdr:nvSpPr>
        <xdr:cNvPr id="4" name="Shape 4">
          <a:extLst>
            <a:ext uri="{FF2B5EF4-FFF2-40B4-BE49-F238E27FC236}">
              <a16:creationId xmlns:a16="http://schemas.microsoft.com/office/drawing/2014/main" id="{00000000-0008-0000-0000-000004000000}"/>
            </a:ext>
          </a:extLst>
        </xdr:cNvPr>
        <xdr:cNvSpPr txBox="1"/>
      </xdr:nvSpPr>
      <xdr:spPr>
        <a:xfrm>
          <a:off x="5098350" y="3641888"/>
          <a:ext cx="495300" cy="276225"/>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spcBef>
              <a:spcPts val="0"/>
            </a:spcBef>
            <a:spcAft>
              <a:spcPts val="0"/>
            </a:spcAft>
            <a:buClr>
              <a:srgbClr val="F49C00"/>
            </a:buClr>
            <a:buSzPts val="1100"/>
            <a:buFont typeface="Calibri"/>
            <a:buNone/>
          </a:pPr>
          <a:r>
            <a:rPr lang="en-US" sz="1100">
              <a:solidFill>
                <a:srgbClr val="F49C00"/>
              </a:solidFill>
              <a:latin typeface="Calibri"/>
              <a:ea typeface="Calibri"/>
              <a:cs typeface="Calibri"/>
              <a:sym typeface="Calibri"/>
            </a:rPr>
            <a:t>1. </a:t>
          </a:r>
          <a:endParaRPr sz="1400"/>
        </a:p>
      </xdr:txBody>
    </xdr:sp>
    <xdr:clientData fLocksWithSheet="0"/>
  </xdr:oneCellAnchor>
  <xdr:oneCellAnchor>
    <xdr:from>
      <xdr:col>0</xdr:col>
      <xdr:colOff>628650</xdr:colOff>
      <xdr:row>25</xdr:row>
      <xdr:rowOff>85725</xdr:rowOff>
    </xdr:from>
    <xdr:ext cx="504825" cy="285750"/>
    <xdr:sp macro="" textlink="">
      <xdr:nvSpPr>
        <xdr:cNvPr id="5" name="Shape 5">
          <a:extLst>
            <a:ext uri="{FF2B5EF4-FFF2-40B4-BE49-F238E27FC236}">
              <a16:creationId xmlns:a16="http://schemas.microsoft.com/office/drawing/2014/main" id="{00000000-0008-0000-0000-000005000000}"/>
            </a:ext>
          </a:extLst>
        </xdr:cNvPr>
        <xdr:cNvSpPr txBox="1"/>
      </xdr:nvSpPr>
      <xdr:spPr>
        <a:xfrm>
          <a:off x="5098350" y="3641888"/>
          <a:ext cx="495300" cy="276225"/>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spcBef>
              <a:spcPts val="0"/>
            </a:spcBef>
            <a:spcAft>
              <a:spcPts val="0"/>
            </a:spcAft>
            <a:buClr>
              <a:srgbClr val="F49C00"/>
            </a:buClr>
            <a:buSzPts val="1100"/>
            <a:buFont typeface="Calibri"/>
            <a:buNone/>
          </a:pPr>
          <a:r>
            <a:rPr lang="en-US" sz="1100">
              <a:solidFill>
                <a:srgbClr val="F49C00"/>
              </a:solidFill>
              <a:latin typeface="Calibri"/>
              <a:ea typeface="Calibri"/>
              <a:cs typeface="Calibri"/>
              <a:sym typeface="Calibri"/>
            </a:rPr>
            <a:t>2. </a:t>
          </a:r>
          <a:endParaRPr sz="1400"/>
        </a:p>
      </xdr:txBody>
    </xdr:sp>
    <xdr:clientData fLocksWithSheet="0"/>
  </xdr:oneCellAnchor>
  <xdr:oneCellAnchor>
    <xdr:from>
      <xdr:col>0</xdr:col>
      <xdr:colOff>609600</xdr:colOff>
      <xdr:row>33</xdr:row>
      <xdr:rowOff>85725</xdr:rowOff>
    </xdr:from>
    <xdr:ext cx="457200" cy="285750"/>
    <xdr:sp macro="" textlink="">
      <xdr:nvSpPr>
        <xdr:cNvPr id="6" name="Shape 6">
          <a:extLst>
            <a:ext uri="{FF2B5EF4-FFF2-40B4-BE49-F238E27FC236}">
              <a16:creationId xmlns:a16="http://schemas.microsoft.com/office/drawing/2014/main" id="{00000000-0008-0000-0000-000006000000}"/>
            </a:ext>
          </a:extLst>
        </xdr:cNvPr>
        <xdr:cNvSpPr txBox="1"/>
      </xdr:nvSpPr>
      <xdr:spPr>
        <a:xfrm>
          <a:off x="5122163" y="3641888"/>
          <a:ext cx="447675" cy="276225"/>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spcBef>
              <a:spcPts val="0"/>
            </a:spcBef>
            <a:spcAft>
              <a:spcPts val="0"/>
            </a:spcAft>
            <a:buClr>
              <a:srgbClr val="F49C00"/>
            </a:buClr>
            <a:buSzPts val="1100"/>
            <a:buFont typeface="Calibri"/>
            <a:buNone/>
          </a:pPr>
          <a:r>
            <a:rPr lang="en-US" sz="1100">
              <a:solidFill>
                <a:srgbClr val="F49C00"/>
              </a:solidFill>
              <a:latin typeface="Calibri"/>
              <a:ea typeface="Calibri"/>
              <a:cs typeface="Calibri"/>
              <a:sym typeface="Calibri"/>
            </a:rPr>
            <a:t>3. </a:t>
          </a:r>
          <a:endParaRPr sz="1400"/>
        </a:p>
      </xdr:txBody>
    </xdr:sp>
    <xdr:clientData fLocksWithSheet="0"/>
  </xdr:oneCellAnchor>
  <xdr:oneCellAnchor>
    <xdr:from>
      <xdr:col>4</xdr:col>
      <xdr:colOff>171450</xdr:colOff>
      <xdr:row>19</xdr:row>
      <xdr:rowOff>19050</xdr:rowOff>
    </xdr:from>
    <xdr:ext cx="381000" cy="285750"/>
    <xdr:sp macro="" textlink="">
      <xdr:nvSpPr>
        <xdr:cNvPr id="7" name="Shape 7">
          <a:extLst>
            <a:ext uri="{FF2B5EF4-FFF2-40B4-BE49-F238E27FC236}">
              <a16:creationId xmlns:a16="http://schemas.microsoft.com/office/drawing/2014/main" id="{00000000-0008-0000-0000-000007000000}"/>
            </a:ext>
          </a:extLst>
        </xdr:cNvPr>
        <xdr:cNvSpPr txBox="1"/>
      </xdr:nvSpPr>
      <xdr:spPr>
        <a:xfrm>
          <a:off x="5160263" y="3641888"/>
          <a:ext cx="371475" cy="276225"/>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spcBef>
              <a:spcPts val="0"/>
            </a:spcBef>
            <a:spcAft>
              <a:spcPts val="0"/>
            </a:spcAft>
            <a:buClr>
              <a:srgbClr val="F49C00"/>
            </a:buClr>
            <a:buSzPts val="1100"/>
            <a:buFont typeface="Calibri"/>
            <a:buNone/>
          </a:pPr>
          <a:r>
            <a:rPr lang="en-US" sz="1100">
              <a:solidFill>
                <a:srgbClr val="F49C00"/>
              </a:solidFill>
              <a:latin typeface="Calibri"/>
              <a:ea typeface="Calibri"/>
              <a:cs typeface="Calibri"/>
              <a:sym typeface="Calibri"/>
            </a:rPr>
            <a:t>4. </a:t>
          </a:r>
          <a:endParaRPr sz="1400"/>
        </a:p>
      </xdr:txBody>
    </xdr:sp>
    <xdr:clientData fLocksWithSheet="0"/>
  </xdr:oneCellAnchor>
  <xdr:oneCellAnchor>
    <xdr:from>
      <xdr:col>4</xdr:col>
      <xdr:colOff>190500</xdr:colOff>
      <xdr:row>24</xdr:row>
      <xdr:rowOff>57150</xdr:rowOff>
    </xdr:from>
    <xdr:ext cx="323850" cy="285750"/>
    <xdr:sp macro="" textlink="">
      <xdr:nvSpPr>
        <xdr:cNvPr id="8" name="Shape 8">
          <a:extLst>
            <a:ext uri="{FF2B5EF4-FFF2-40B4-BE49-F238E27FC236}">
              <a16:creationId xmlns:a16="http://schemas.microsoft.com/office/drawing/2014/main" id="{00000000-0008-0000-0000-000008000000}"/>
            </a:ext>
          </a:extLst>
        </xdr:cNvPr>
        <xdr:cNvSpPr txBox="1"/>
      </xdr:nvSpPr>
      <xdr:spPr>
        <a:xfrm>
          <a:off x="5188838" y="3641888"/>
          <a:ext cx="314325" cy="276225"/>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spcBef>
              <a:spcPts val="0"/>
            </a:spcBef>
            <a:spcAft>
              <a:spcPts val="0"/>
            </a:spcAft>
            <a:buClr>
              <a:srgbClr val="F49C00"/>
            </a:buClr>
            <a:buSzPts val="1100"/>
            <a:buFont typeface="Calibri"/>
            <a:buNone/>
          </a:pPr>
          <a:r>
            <a:rPr lang="en-US" sz="1100">
              <a:solidFill>
                <a:srgbClr val="F49C00"/>
              </a:solidFill>
              <a:latin typeface="Calibri"/>
              <a:ea typeface="Calibri"/>
              <a:cs typeface="Calibri"/>
              <a:sym typeface="Calibri"/>
            </a:rPr>
            <a:t>5. </a:t>
          </a:r>
          <a:endParaRPr sz="1400"/>
        </a:p>
      </xdr:txBody>
    </xdr:sp>
    <xdr:clientData fLocksWithSheet="0"/>
  </xdr:oneCellAnchor>
  <xdr:oneCellAnchor>
    <xdr:from>
      <xdr:col>4</xdr:col>
      <xdr:colOff>190500</xdr:colOff>
      <xdr:row>32</xdr:row>
      <xdr:rowOff>19050</xdr:rowOff>
    </xdr:from>
    <xdr:ext cx="323850" cy="238125"/>
    <xdr:sp macro="" textlink="">
      <xdr:nvSpPr>
        <xdr:cNvPr id="9" name="Shape 9">
          <a:extLst>
            <a:ext uri="{FF2B5EF4-FFF2-40B4-BE49-F238E27FC236}">
              <a16:creationId xmlns:a16="http://schemas.microsoft.com/office/drawing/2014/main" id="{00000000-0008-0000-0000-000009000000}"/>
            </a:ext>
          </a:extLst>
        </xdr:cNvPr>
        <xdr:cNvSpPr txBox="1"/>
      </xdr:nvSpPr>
      <xdr:spPr>
        <a:xfrm>
          <a:off x="5188838" y="3665700"/>
          <a:ext cx="314325" cy="228600"/>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spcBef>
              <a:spcPts val="0"/>
            </a:spcBef>
            <a:spcAft>
              <a:spcPts val="0"/>
            </a:spcAft>
            <a:buClr>
              <a:srgbClr val="F49C00"/>
            </a:buClr>
            <a:buSzPts val="1100"/>
            <a:buFont typeface="Calibri"/>
            <a:buNone/>
          </a:pPr>
          <a:r>
            <a:rPr lang="en-US" sz="1100">
              <a:solidFill>
                <a:srgbClr val="F49C00"/>
              </a:solidFill>
              <a:latin typeface="Calibri"/>
              <a:ea typeface="Calibri"/>
              <a:cs typeface="Calibri"/>
              <a:sym typeface="Calibri"/>
            </a:rPr>
            <a:t>6. </a:t>
          </a:r>
          <a:endParaRPr sz="1400"/>
        </a:p>
      </xdr:txBody>
    </xdr:sp>
    <xdr:clientData fLocksWithSheet="0"/>
  </xdr:oneCellAnchor>
  <xdr:oneCellAnchor>
    <xdr:from>
      <xdr:col>7</xdr:col>
      <xdr:colOff>657225</xdr:colOff>
      <xdr:row>17</xdr:row>
      <xdr:rowOff>152400</xdr:rowOff>
    </xdr:from>
    <xdr:ext cx="466725" cy="295275"/>
    <xdr:sp macro="" textlink="">
      <xdr:nvSpPr>
        <xdr:cNvPr id="10" name="Shape 10">
          <a:extLst>
            <a:ext uri="{FF2B5EF4-FFF2-40B4-BE49-F238E27FC236}">
              <a16:creationId xmlns:a16="http://schemas.microsoft.com/office/drawing/2014/main" id="{00000000-0008-0000-0000-00000A000000}"/>
            </a:ext>
          </a:extLst>
        </xdr:cNvPr>
        <xdr:cNvSpPr txBox="1"/>
      </xdr:nvSpPr>
      <xdr:spPr>
        <a:xfrm>
          <a:off x="5117400" y="3637125"/>
          <a:ext cx="457200" cy="285750"/>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spcBef>
              <a:spcPts val="0"/>
            </a:spcBef>
            <a:spcAft>
              <a:spcPts val="0"/>
            </a:spcAft>
            <a:buClr>
              <a:srgbClr val="F49C00"/>
            </a:buClr>
            <a:buSzPts val="1100"/>
            <a:buFont typeface="Calibri"/>
            <a:buNone/>
          </a:pPr>
          <a:r>
            <a:rPr lang="en-US" sz="1100">
              <a:solidFill>
                <a:srgbClr val="F49C00"/>
              </a:solidFill>
              <a:latin typeface="Calibri"/>
              <a:ea typeface="Calibri"/>
              <a:cs typeface="Calibri"/>
              <a:sym typeface="Calibri"/>
            </a:rPr>
            <a:t>7. </a:t>
          </a:r>
          <a:endParaRPr sz="1400"/>
        </a:p>
      </xdr:txBody>
    </xdr:sp>
    <xdr:clientData fLocksWithSheet="0"/>
  </xdr:oneCellAnchor>
  <xdr:oneCellAnchor>
    <xdr:from>
      <xdr:col>7</xdr:col>
      <xdr:colOff>647700</xdr:colOff>
      <xdr:row>23</xdr:row>
      <xdr:rowOff>161925</xdr:rowOff>
    </xdr:from>
    <xdr:ext cx="466725" cy="295275"/>
    <xdr:sp macro="" textlink="">
      <xdr:nvSpPr>
        <xdr:cNvPr id="11" name="Shape 11">
          <a:extLst>
            <a:ext uri="{FF2B5EF4-FFF2-40B4-BE49-F238E27FC236}">
              <a16:creationId xmlns:a16="http://schemas.microsoft.com/office/drawing/2014/main" id="{00000000-0008-0000-0000-00000B000000}"/>
            </a:ext>
          </a:extLst>
        </xdr:cNvPr>
        <xdr:cNvSpPr txBox="1"/>
      </xdr:nvSpPr>
      <xdr:spPr>
        <a:xfrm>
          <a:off x="5117400" y="3637125"/>
          <a:ext cx="457200" cy="285750"/>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spcBef>
              <a:spcPts val="0"/>
            </a:spcBef>
            <a:spcAft>
              <a:spcPts val="0"/>
            </a:spcAft>
            <a:buClr>
              <a:srgbClr val="F49C00"/>
            </a:buClr>
            <a:buSzPts val="1100"/>
            <a:buFont typeface="Calibri"/>
            <a:buNone/>
          </a:pPr>
          <a:r>
            <a:rPr lang="en-US" sz="1100">
              <a:solidFill>
                <a:srgbClr val="F49C00"/>
              </a:solidFill>
              <a:latin typeface="Calibri"/>
              <a:ea typeface="Calibri"/>
              <a:cs typeface="Calibri"/>
              <a:sym typeface="Calibri"/>
            </a:rPr>
            <a:t>8. </a:t>
          </a:r>
          <a:endParaRPr sz="1400"/>
        </a:p>
      </xdr:txBody>
    </xdr:sp>
    <xdr:clientData fLocksWithSheet="0"/>
  </xdr:oneCellAnchor>
  <xdr:oneCellAnchor>
    <xdr:from>
      <xdr:col>7</xdr:col>
      <xdr:colOff>685800</xdr:colOff>
      <xdr:row>30</xdr:row>
      <xdr:rowOff>19050</xdr:rowOff>
    </xdr:from>
    <xdr:ext cx="466725" cy="285750"/>
    <xdr:sp macro="" textlink="">
      <xdr:nvSpPr>
        <xdr:cNvPr id="12" name="Shape 12">
          <a:extLst>
            <a:ext uri="{FF2B5EF4-FFF2-40B4-BE49-F238E27FC236}">
              <a16:creationId xmlns:a16="http://schemas.microsoft.com/office/drawing/2014/main" id="{00000000-0008-0000-0000-00000C000000}"/>
            </a:ext>
          </a:extLst>
        </xdr:cNvPr>
        <xdr:cNvSpPr txBox="1"/>
      </xdr:nvSpPr>
      <xdr:spPr>
        <a:xfrm>
          <a:off x="5117400" y="3641888"/>
          <a:ext cx="457200" cy="276225"/>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spcBef>
              <a:spcPts val="0"/>
            </a:spcBef>
            <a:spcAft>
              <a:spcPts val="0"/>
            </a:spcAft>
            <a:buClr>
              <a:srgbClr val="F49C00"/>
            </a:buClr>
            <a:buSzPts val="1100"/>
            <a:buFont typeface="Calibri"/>
            <a:buNone/>
          </a:pPr>
          <a:r>
            <a:rPr lang="en-US" sz="1100">
              <a:solidFill>
                <a:srgbClr val="F49C00"/>
              </a:solidFill>
              <a:latin typeface="Calibri"/>
              <a:ea typeface="Calibri"/>
              <a:cs typeface="Calibri"/>
              <a:sym typeface="Calibri"/>
            </a:rPr>
            <a:t>9. </a:t>
          </a:r>
          <a:endParaRPr sz="1400"/>
        </a:p>
      </xdr:txBody>
    </xdr:sp>
    <xdr:clientData fLocksWithSheet="0"/>
  </xdr:oneCellAnchor>
  <xdr:oneCellAnchor>
    <xdr:from>
      <xdr:col>7</xdr:col>
      <xdr:colOff>704850</xdr:colOff>
      <xdr:row>35</xdr:row>
      <xdr:rowOff>9525</xdr:rowOff>
    </xdr:from>
    <xdr:ext cx="466725" cy="285750"/>
    <xdr:sp macro="" textlink="">
      <xdr:nvSpPr>
        <xdr:cNvPr id="13" name="Shape 13">
          <a:extLst>
            <a:ext uri="{FF2B5EF4-FFF2-40B4-BE49-F238E27FC236}">
              <a16:creationId xmlns:a16="http://schemas.microsoft.com/office/drawing/2014/main" id="{00000000-0008-0000-0000-00000D000000}"/>
            </a:ext>
          </a:extLst>
        </xdr:cNvPr>
        <xdr:cNvSpPr txBox="1"/>
      </xdr:nvSpPr>
      <xdr:spPr>
        <a:xfrm>
          <a:off x="5117400" y="3641888"/>
          <a:ext cx="457200" cy="276225"/>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spcBef>
              <a:spcPts val="0"/>
            </a:spcBef>
            <a:spcAft>
              <a:spcPts val="0"/>
            </a:spcAft>
            <a:buClr>
              <a:srgbClr val="F49C00"/>
            </a:buClr>
            <a:buSzPts val="1100"/>
            <a:buFont typeface="Calibri"/>
            <a:buNone/>
          </a:pPr>
          <a:r>
            <a:rPr lang="en-US" sz="1100">
              <a:solidFill>
                <a:srgbClr val="F49C00"/>
              </a:solidFill>
              <a:latin typeface="Calibri"/>
              <a:ea typeface="Calibri"/>
              <a:cs typeface="Calibri"/>
              <a:sym typeface="Calibri"/>
            </a:rPr>
            <a:t>10. </a:t>
          </a:r>
          <a:endParaRPr sz="1400"/>
        </a:p>
      </xdr:txBody>
    </xdr:sp>
    <xdr:clientData fLocksWithSheet="0"/>
  </xdr:oneCellAnchor>
  <xdr:oneCellAnchor>
    <xdr:from>
      <xdr:col>2</xdr:col>
      <xdr:colOff>542925</xdr:colOff>
      <xdr:row>1</xdr:row>
      <xdr:rowOff>123825</xdr:rowOff>
    </xdr:from>
    <xdr:ext cx="2695575" cy="1181100"/>
    <xdr:pic>
      <xdr:nvPicPr>
        <xdr:cNvPr id="2" name="image3.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276225</xdr:colOff>
      <xdr:row>17</xdr:row>
      <xdr:rowOff>0</xdr:rowOff>
    </xdr:from>
    <xdr:ext cx="1333500" cy="1123950"/>
    <xdr:pic>
      <xdr:nvPicPr>
        <xdr:cNvPr id="14" name="image5.jpg">
          <a:extLst>
            <a:ext uri="{FF2B5EF4-FFF2-40B4-BE49-F238E27FC236}">
              <a16:creationId xmlns:a16="http://schemas.microsoft.com/office/drawing/2014/main" id="{00000000-0008-0000-0000-00000E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xdr:col>
      <xdr:colOff>295275</xdr:colOff>
      <xdr:row>22</xdr:row>
      <xdr:rowOff>142875</xdr:rowOff>
    </xdr:from>
    <xdr:ext cx="1123950" cy="1476375"/>
    <xdr:pic>
      <xdr:nvPicPr>
        <xdr:cNvPr id="15" name="image8.jpg">
          <a:extLst>
            <a:ext uri="{FF2B5EF4-FFF2-40B4-BE49-F238E27FC236}">
              <a16:creationId xmlns:a16="http://schemas.microsoft.com/office/drawing/2014/main" id="{00000000-0008-0000-0000-00000F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xdr:col>
      <xdr:colOff>228600</xdr:colOff>
      <xdr:row>30</xdr:row>
      <xdr:rowOff>114300</xdr:rowOff>
    </xdr:from>
    <xdr:ext cx="1123950" cy="1285875"/>
    <xdr:pic>
      <xdr:nvPicPr>
        <xdr:cNvPr id="16" name="image4.jpg">
          <a:extLst>
            <a:ext uri="{FF2B5EF4-FFF2-40B4-BE49-F238E27FC236}">
              <a16:creationId xmlns:a16="http://schemas.microsoft.com/office/drawing/2014/main" id="{00000000-0008-0000-0000-000010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4</xdr:col>
      <xdr:colOff>781050</xdr:colOff>
      <xdr:row>16</xdr:row>
      <xdr:rowOff>123825</xdr:rowOff>
    </xdr:from>
    <xdr:ext cx="1323975" cy="1409700"/>
    <xdr:pic>
      <xdr:nvPicPr>
        <xdr:cNvPr id="17" name="image1.jpg" descr="A picture containing logo&#10;&#10;Description automatically generated">
          <a:extLst>
            <a:ext uri="{FF2B5EF4-FFF2-40B4-BE49-F238E27FC236}">
              <a16:creationId xmlns:a16="http://schemas.microsoft.com/office/drawing/2014/main" id="{00000000-0008-0000-0000-000011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4</xdr:col>
      <xdr:colOff>771525</xdr:colOff>
      <xdr:row>22</xdr:row>
      <xdr:rowOff>19050</xdr:rowOff>
    </xdr:from>
    <xdr:ext cx="1390650" cy="1371600"/>
    <xdr:pic>
      <xdr:nvPicPr>
        <xdr:cNvPr id="18" name="image11.jpg">
          <a:extLst>
            <a:ext uri="{FF2B5EF4-FFF2-40B4-BE49-F238E27FC236}">
              <a16:creationId xmlns:a16="http://schemas.microsoft.com/office/drawing/2014/main" id="{00000000-0008-0000-0000-000012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4</xdr:col>
      <xdr:colOff>714375</xdr:colOff>
      <xdr:row>29</xdr:row>
      <xdr:rowOff>123825</xdr:rowOff>
    </xdr:from>
    <xdr:ext cx="1514475" cy="1524000"/>
    <xdr:pic>
      <xdr:nvPicPr>
        <xdr:cNvPr id="19" name="image7.jpg">
          <a:extLst>
            <a:ext uri="{FF2B5EF4-FFF2-40B4-BE49-F238E27FC236}">
              <a16:creationId xmlns:a16="http://schemas.microsoft.com/office/drawing/2014/main" id="{00000000-0008-0000-0000-000013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8</xdr:col>
      <xdr:colOff>457200</xdr:colOff>
      <xdr:row>15</xdr:row>
      <xdr:rowOff>180975</xdr:rowOff>
    </xdr:from>
    <xdr:ext cx="1076325" cy="1352550"/>
    <xdr:pic>
      <xdr:nvPicPr>
        <xdr:cNvPr id="20" name="image10.jpg">
          <a:extLst>
            <a:ext uri="{FF2B5EF4-FFF2-40B4-BE49-F238E27FC236}">
              <a16:creationId xmlns:a16="http://schemas.microsoft.com/office/drawing/2014/main" id="{00000000-0008-0000-0000-000014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8</xdr:col>
      <xdr:colOff>390525</xdr:colOff>
      <xdr:row>21</xdr:row>
      <xdr:rowOff>190500</xdr:rowOff>
    </xdr:from>
    <xdr:ext cx="1304925" cy="1143000"/>
    <xdr:pic>
      <xdr:nvPicPr>
        <xdr:cNvPr id="21" name="image2.jpg">
          <a:extLst>
            <a:ext uri="{FF2B5EF4-FFF2-40B4-BE49-F238E27FC236}">
              <a16:creationId xmlns:a16="http://schemas.microsoft.com/office/drawing/2014/main" id="{00000000-0008-0000-0000-000015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8</xdr:col>
      <xdr:colOff>485775</xdr:colOff>
      <xdr:row>27</xdr:row>
      <xdr:rowOff>28575</xdr:rowOff>
    </xdr:from>
    <xdr:ext cx="1476375" cy="1524000"/>
    <xdr:pic>
      <xdr:nvPicPr>
        <xdr:cNvPr id="22" name="image6.jpg">
          <a:extLst>
            <a:ext uri="{FF2B5EF4-FFF2-40B4-BE49-F238E27FC236}">
              <a16:creationId xmlns:a16="http://schemas.microsoft.com/office/drawing/2014/main" id="{00000000-0008-0000-0000-000016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8</xdr:col>
      <xdr:colOff>457200</xdr:colOff>
      <xdr:row>33</xdr:row>
      <xdr:rowOff>38100</xdr:rowOff>
    </xdr:from>
    <xdr:ext cx="1400175" cy="1181100"/>
    <xdr:pic>
      <xdr:nvPicPr>
        <xdr:cNvPr id="23" name="image9.jpg">
          <a:extLst>
            <a:ext uri="{FF2B5EF4-FFF2-40B4-BE49-F238E27FC236}">
              <a16:creationId xmlns:a16="http://schemas.microsoft.com/office/drawing/2014/main" id="{00000000-0008-0000-0000-000017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E84C22"/>
      </a:accent1>
      <a:accent2>
        <a:srgbClr val="FFBD47"/>
      </a:accent2>
      <a:accent3>
        <a:srgbClr val="B64926"/>
      </a:accent3>
      <a:accent4>
        <a:srgbClr val="FF8427"/>
      </a:accent4>
      <a:accent5>
        <a:srgbClr val="CC9900"/>
      </a:accent5>
      <a:accent6>
        <a:srgbClr val="B22600"/>
      </a:accent6>
      <a:hlink>
        <a:srgbClr val="CC9900"/>
      </a:hlink>
      <a:folHlink>
        <a:srgbClr val="CC9900"/>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heetViews>
  <sheetFormatPr defaultColWidth="11.19921875" defaultRowHeight="15" customHeight="1"/>
  <cols>
    <col min="1" max="6" width="11" customWidth="1"/>
    <col min="7" max="21" width="10.3984375" customWidth="1"/>
  </cols>
  <sheetData>
    <row r="1" spans="1:26" ht="15.75" customHeight="1">
      <c r="A1" s="10"/>
      <c r="B1" s="10"/>
      <c r="C1" s="10"/>
      <c r="D1" s="10"/>
      <c r="E1" s="10"/>
      <c r="F1" s="10"/>
      <c r="G1" s="10"/>
      <c r="H1" s="10"/>
      <c r="I1" s="10"/>
      <c r="J1" s="10"/>
      <c r="K1" s="10"/>
      <c r="L1" s="10"/>
      <c r="M1" s="10"/>
      <c r="N1" s="10"/>
      <c r="O1" s="10"/>
      <c r="P1" s="10"/>
      <c r="Q1" s="10"/>
      <c r="R1" s="10"/>
      <c r="S1" s="10"/>
      <c r="T1" s="10"/>
      <c r="U1" s="10"/>
      <c r="V1" s="10"/>
      <c r="W1" s="10"/>
      <c r="X1" s="10"/>
      <c r="Y1" s="10"/>
      <c r="Z1" s="10"/>
    </row>
    <row r="2" spans="1:26" ht="15.75" customHeight="1">
      <c r="A2" s="10"/>
      <c r="B2" s="10"/>
      <c r="C2" s="10"/>
      <c r="D2" s="10"/>
      <c r="E2" s="10"/>
      <c r="F2" s="10"/>
      <c r="G2" s="10"/>
      <c r="H2" s="10"/>
      <c r="I2" s="10"/>
      <c r="J2" s="10"/>
      <c r="K2" s="10"/>
      <c r="L2" s="10"/>
      <c r="M2" s="10"/>
      <c r="N2" s="10"/>
      <c r="O2" s="10"/>
      <c r="P2" s="10"/>
      <c r="Q2" s="10"/>
      <c r="R2" s="10"/>
      <c r="S2" s="10"/>
      <c r="T2" s="10"/>
      <c r="U2" s="10"/>
      <c r="V2" s="10"/>
      <c r="W2" s="10"/>
      <c r="X2" s="10"/>
      <c r="Y2" s="10"/>
      <c r="Z2" s="10"/>
    </row>
    <row r="3" spans="1:26" ht="15.75" customHeight="1">
      <c r="A3" s="10"/>
      <c r="B3" s="10"/>
      <c r="C3" s="10"/>
      <c r="D3" s="10"/>
      <c r="E3" s="10"/>
      <c r="F3" s="10"/>
      <c r="G3" s="10"/>
      <c r="H3" s="10"/>
      <c r="I3" s="10"/>
      <c r="J3" s="10"/>
      <c r="K3" s="10"/>
      <c r="L3" s="10"/>
      <c r="M3" s="10"/>
      <c r="N3" s="10"/>
      <c r="O3" s="10"/>
      <c r="P3" s="10"/>
      <c r="Q3" s="10"/>
      <c r="R3" s="10"/>
      <c r="S3" s="10"/>
      <c r="T3" s="10"/>
      <c r="U3" s="10"/>
      <c r="V3" s="10"/>
      <c r="W3" s="10"/>
      <c r="X3" s="10"/>
      <c r="Y3" s="10"/>
      <c r="Z3" s="10"/>
    </row>
    <row r="4" spans="1:26" ht="15.75" customHeight="1">
      <c r="A4" s="10"/>
      <c r="B4" s="10"/>
      <c r="C4" s="10"/>
      <c r="D4" s="10"/>
      <c r="E4" s="10"/>
      <c r="F4" s="10"/>
      <c r="G4" s="10"/>
      <c r="H4" s="10"/>
      <c r="I4" s="10"/>
      <c r="J4" s="10"/>
      <c r="K4" s="10"/>
      <c r="L4" s="10"/>
      <c r="M4" s="10"/>
      <c r="N4" s="10"/>
      <c r="O4" s="10"/>
      <c r="P4" s="10"/>
      <c r="Q4" s="10"/>
      <c r="R4" s="10"/>
      <c r="S4" s="10"/>
      <c r="T4" s="10"/>
      <c r="U4" s="10"/>
      <c r="V4" s="10"/>
      <c r="W4" s="10"/>
      <c r="X4" s="10"/>
      <c r="Y4" s="10"/>
      <c r="Z4" s="10"/>
    </row>
    <row r="5" spans="1:26" ht="15.75" customHeight="1">
      <c r="A5" s="10"/>
      <c r="B5" s="10"/>
      <c r="C5" s="10"/>
      <c r="D5" s="10"/>
      <c r="E5" s="10"/>
      <c r="F5" s="10"/>
      <c r="G5" s="10"/>
      <c r="H5" s="10"/>
      <c r="I5" s="10"/>
      <c r="J5" s="10"/>
      <c r="K5" s="10"/>
      <c r="L5" s="10"/>
      <c r="M5" s="10"/>
      <c r="N5" s="10"/>
      <c r="O5" s="10"/>
      <c r="P5" s="10"/>
      <c r="Q5" s="10"/>
      <c r="R5" s="10"/>
      <c r="S5" s="10"/>
      <c r="T5" s="10"/>
      <c r="U5" s="10"/>
      <c r="V5" s="10"/>
      <c r="W5" s="10"/>
      <c r="X5" s="10"/>
      <c r="Y5" s="10"/>
      <c r="Z5" s="10"/>
    </row>
    <row r="6" spans="1:26" ht="15.75" customHeight="1">
      <c r="A6" s="10"/>
      <c r="B6" s="10"/>
      <c r="C6" s="10"/>
      <c r="D6" s="10"/>
      <c r="E6" s="10"/>
      <c r="F6" s="10"/>
      <c r="G6" s="10"/>
      <c r="H6" s="10"/>
      <c r="I6" s="10"/>
      <c r="J6" s="10"/>
      <c r="K6" s="10"/>
      <c r="L6" s="10"/>
      <c r="M6" s="10"/>
      <c r="N6" s="10"/>
      <c r="O6" s="10"/>
      <c r="P6" s="10"/>
      <c r="Q6" s="10"/>
      <c r="R6" s="10"/>
      <c r="S6" s="10"/>
      <c r="T6" s="10"/>
      <c r="U6" s="10"/>
      <c r="V6" s="10"/>
      <c r="W6" s="10"/>
      <c r="X6" s="10"/>
      <c r="Y6" s="10"/>
      <c r="Z6" s="10"/>
    </row>
    <row r="7" spans="1:26" ht="15.75" customHeight="1">
      <c r="A7" s="10"/>
      <c r="B7" s="10"/>
      <c r="C7" s="10"/>
      <c r="D7" s="10"/>
      <c r="E7" s="10"/>
      <c r="F7" s="10"/>
      <c r="G7" s="10"/>
      <c r="H7" s="10"/>
      <c r="I7" s="10"/>
      <c r="J7" s="10"/>
      <c r="K7" s="10"/>
      <c r="L7" s="10"/>
      <c r="M7" s="10"/>
      <c r="N7" s="10"/>
      <c r="O7" s="10"/>
      <c r="P7" s="10"/>
      <c r="Q7" s="10"/>
      <c r="R7" s="10"/>
      <c r="S7" s="10"/>
      <c r="T7" s="10"/>
      <c r="U7" s="10"/>
      <c r="V7" s="10"/>
      <c r="W7" s="10"/>
      <c r="X7" s="10"/>
      <c r="Y7" s="10"/>
      <c r="Z7" s="10"/>
    </row>
    <row r="8" spans="1:26" ht="15.75" customHeight="1">
      <c r="A8" s="10"/>
      <c r="B8" s="10"/>
      <c r="C8" s="10"/>
      <c r="D8" s="10"/>
      <c r="E8" s="10"/>
      <c r="F8" s="10"/>
      <c r="G8" s="10"/>
      <c r="H8" s="10"/>
      <c r="I8" s="10"/>
      <c r="J8" s="10"/>
      <c r="K8" s="10"/>
      <c r="L8" s="10"/>
      <c r="M8" s="10"/>
      <c r="N8" s="10"/>
      <c r="O8" s="10"/>
      <c r="P8" s="10"/>
      <c r="Q8" s="10"/>
      <c r="R8" s="10"/>
      <c r="S8" s="10"/>
      <c r="T8" s="10"/>
      <c r="U8" s="10"/>
      <c r="V8" s="10"/>
      <c r="W8" s="10"/>
      <c r="X8" s="10"/>
      <c r="Y8" s="10"/>
      <c r="Z8" s="10"/>
    </row>
    <row r="9" spans="1:26" ht="15.75" customHeight="1">
      <c r="A9" s="10"/>
      <c r="B9" s="10"/>
      <c r="C9" s="10"/>
      <c r="D9" s="10"/>
      <c r="E9" s="10"/>
      <c r="F9" s="10"/>
      <c r="G9" s="10"/>
      <c r="H9" s="10"/>
      <c r="I9" s="10"/>
      <c r="J9" s="10"/>
      <c r="K9" s="10"/>
      <c r="L9" s="10"/>
      <c r="M9" s="10"/>
      <c r="N9" s="10"/>
      <c r="O9" s="10"/>
      <c r="P9" s="10"/>
      <c r="Q9" s="10"/>
      <c r="R9" s="10"/>
      <c r="S9" s="10"/>
      <c r="T9" s="10"/>
      <c r="U9" s="10"/>
      <c r="V9" s="10"/>
      <c r="W9" s="10"/>
      <c r="X9" s="10"/>
      <c r="Y9" s="10"/>
      <c r="Z9" s="10"/>
    </row>
    <row r="10" spans="1:26" ht="15.75" customHeight="1">
      <c r="A10" s="10"/>
      <c r="B10" s="10"/>
      <c r="C10" s="10"/>
      <c r="D10" s="10"/>
      <c r="E10" s="10"/>
      <c r="F10" s="10"/>
      <c r="G10" s="10"/>
      <c r="H10" s="10"/>
      <c r="I10" s="10"/>
      <c r="J10" s="10"/>
      <c r="K10" s="10"/>
      <c r="L10" s="10"/>
      <c r="M10" s="10"/>
      <c r="N10" s="10"/>
      <c r="O10" s="10"/>
      <c r="P10" s="10"/>
      <c r="Q10" s="10"/>
      <c r="R10" s="10"/>
      <c r="S10" s="10"/>
      <c r="T10" s="10"/>
      <c r="U10" s="10"/>
      <c r="V10" s="10"/>
      <c r="W10" s="10"/>
      <c r="X10" s="10"/>
      <c r="Y10" s="10"/>
      <c r="Z10" s="10"/>
    </row>
    <row r="11" spans="1:26" ht="15.75" customHeight="1">
      <c r="A11" s="10"/>
      <c r="B11" s="10"/>
      <c r="C11" s="10"/>
      <c r="D11" s="10"/>
      <c r="E11" s="10"/>
      <c r="F11" s="10"/>
      <c r="G11" s="10"/>
      <c r="H11" s="10"/>
      <c r="I11" s="10"/>
      <c r="J11" s="10"/>
      <c r="K11" s="10"/>
      <c r="L11" s="10"/>
      <c r="M11" s="10"/>
      <c r="N11" s="10"/>
      <c r="O11" s="10"/>
      <c r="P11" s="10"/>
      <c r="Q11" s="10"/>
      <c r="R11" s="10"/>
      <c r="S11" s="10"/>
      <c r="T11" s="10"/>
      <c r="U11" s="10"/>
      <c r="V11" s="10"/>
      <c r="W11" s="10"/>
      <c r="X11" s="10"/>
      <c r="Y11" s="10"/>
      <c r="Z11" s="10"/>
    </row>
    <row r="12" spans="1:26" ht="15.75" customHeight="1">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ht="15.75" customHeight="1">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row>
    <row r="14" spans="1:26" ht="15.75" customHeight="1">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ht="15.75" customHeight="1">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row>
    <row r="16" spans="1:26" ht="15.75" customHeight="1">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row>
    <row r="17" spans="1:26" ht="15.75" customHeight="1">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row>
    <row r="18" spans="1:26" ht="15.75" customHeight="1">
      <c r="A18" s="10"/>
      <c r="B18" s="10"/>
      <c r="C18" s="10"/>
      <c r="D18" s="10"/>
      <c r="E18" s="10"/>
      <c r="F18" s="10"/>
      <c r="G18" s="10"/>
      <c r="H18" s="10"/>
      <c r="I18" s="10"/>
      <c r="J18" s="10"/>
      <c r="K18" s="10"/>
      <c r="L18" s="10"/>
      <c r="M18" s="10"/>
      <c r="N18" s="10"/>
      <c r="O18" s="10"/>
      <c r="P18" s="10"/>
      <c r="Q18" s="10"/>
      <c r="R18" s="10"/>
      <c r="S18" s="10"/>
      <c r="T18" s="10"/>
      <c r="U18" s="10"/>
      <c r="V18" s="10"/>
      <c r="W18" s="10"/>
      <c r="X18" s="10"/>
      <c r="Y18" s="10"/>
      <c r="Z18" s="10"/>
    </row>
    <row r="19" spans="1:26" ht="15.75" customHeight="1">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row>
    <row r="20" spans="1:26" ht="15.75" customHeight="1">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row>
    <row r="21" spans="1:26" ht="15.75" customHeight="1">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row>
    <row r="22" spans="1:26" ht="15.75" customHeight="1">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row>
    <row r="23" spans="1:26" ht="15.75" customHeight="1">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row>
    <row r="24" spans="1:26" ht="15.75" customHeight="1">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row>
    <row r="25" spans="1:26" ht="15.75" customHeight="1">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row>
    <row r="26" spans="1:26" ht="15.75" customHeight="1">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row>
    <row r="27" spans="1:26" ht="15.75" customHeight="1">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row>
    <row r="28" spans="1:26" ht="15.75" customHeight="1">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row>
    <row r="29" spans="1:26" ht="15.75" customHeight="1">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row>
    <row r="30" spans="1:26" ht="15.75" customHeight="1">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row>
    <row r="31" spans="1:26" ht="15.75" customHeight="1">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spans="1:26" ht="15.75" customHeight="1">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row>
    <row r="33" spans="1:26" ht="15.75" customHeight="1">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row>
    <row r="34" spans="1:26" ht="15.75" customHeight="1">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ht="15.75" customHeight="1">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spans="1:26" ht="15.75" customHeight="1">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spans="1:26" ht="15.75" customHeight="1">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spans="1:26" ht="15.75" customHeight="1">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spans="1:26" ht="15.75" customHeight="1">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spans="1:26" ht="15.75" customHeight="1">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spans="1:26" ht="15.75" customHeight="1">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spans="1:26" ht="15.75" customHeight="1">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spans="1:26" ht="15.75" customHeight="1">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spans="1:26" ht="15.75" customHeight="1">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spans="1:26" ht="15.75" customHeight="1">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spans="1:26" ht="15.75" customHeight="1">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spans="1:26" ht="15.75" customHeight="1">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spans="1:26" ht="15.75" customHeight="1">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spans="1:26" ht="15.75" customHeight="1">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spans="1:26" ht="15.75" customHeight="1">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spans="1:26" ht="15.75" customHeight="1">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spans="1:26" ht="15.75" customHeight="1">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spans="1:26" ht="15.75" customHeight="1">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ht="15.75" customHeight="1">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spans="1:26" ht="15.75" customHeight="1">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1:26" ht="15.75" customHeight="1">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spans="1:26" ht="15.75" customHeight="1">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6" ht="15.75" customHeight="1">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6" ht="15.75" customHeight="1">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ht="15.75" customHeight="1">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ht="15.75" customHeight="1">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ht="15.75" customHeight="1">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ht="15.75" customHeight="1">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ht="15.75" customHeight="1">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ht="15.75" customHeight="1">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ht="15.75" customHeight="1">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ht="15.75" customHeight="1">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ht="15.75" customHeight="1">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ht="15.75" customHeight="1">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ht="15.75" customHeight="1">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ht="15.75" customHeight="1">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ht="15.75" customHeight="1">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ht="15.75" customHeight="1">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ht="15.75" customHeight="1">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ht="15.75" customHeight="1">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ht="15.75" customHeight="1">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ht="15.75" customHeight="1">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ht="15.75" customHeight="1">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ht="15.75" customHeight="1">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ht="15.75" customHeight="1">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ht="15.75" customHeight="1">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ht="15.75" customHeight="1">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ht="15.75" customHeight="1">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ht="15.75" customHeight="1">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ht="15.75" customHeight="1">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ht="15.75" customHeight="1">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ht="15.75" customHeight="1">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ht="15.75" customHeight="1">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ht="15.75" customHeight="1">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ht="15.75" customHeight="1">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ht="15.75" customHeight="1">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ht="15.75" customHeight="1">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ht="15.75" customHeight="1">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ht="15.75" customHeight="1">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ht="15.75" customHeight="1">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ht="15.75" customHeight="1">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ht="15.75" customHeight="1">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ht="15.75" customHeight="1">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ht="15.75" customHeight="1">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ht="15.75"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ht="15.75" customHeight="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ht="15.75"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ht="15.75"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ht="15.75"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ht="15.75"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ht="15.75"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ht="15.75"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ht="15.75"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ht="15.75"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ht="15.75"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ht="15.75"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ht="15.75"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ht="15.75"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ht="15.75"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ht="15.75"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ht="15.75"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ht="15.75"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ht="15.75"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ht="15.75"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ht="15.75"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ht="15.75"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ht="15.75"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ht="15.75"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ht="15.75"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ht="15.75"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ht="15.75"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ht="15.75"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ht="15.75"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ht="15.75"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ht="15.75"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ht="15.75"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ht="15.75"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ht="15.75"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ht="15.75"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ht="15.75"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ht="15.75"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ht="15.75"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ht="15.75"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ht="15.75"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ht="15.75"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ht="15.75"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ht="15.75"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ht="15.75"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ht="15.75"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ht="15.75"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ht="15.75"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ht="15.75"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ht="15.75"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ht="15.75"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ht="15.75"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ht="15.75"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ht="15.75"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ht="15.75"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ht="15.75"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ht="15.75"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ht="15.75"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ht="15.75"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ht="15.75"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ht="15.75"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ht="15.75"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ht="15.75"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ht="15.75"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ht="15.75"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ht="15.75"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ht="15.75"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ht="15.75"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ht="15.75"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ht="15.75"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ht="15.75"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ht="15.75"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ht="15.75"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ht="15.75"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ht="15.75"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ht="15.75"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ht="15.75"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ht="15.75"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ht="15.75"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ht="15.75"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ht="15.75"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ht="15.75"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ht="15.75"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ht="15.75"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ht="15.75"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ht="15.75"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ht="15.75"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ht="15.75"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ht="15.75"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ht="15.75"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ht="15.75"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ht="15.75"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ht="15.75"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ht="15.75"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ht="15.75"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ht="15.75"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ht="15.75"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ht="15.75"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ht="15.75"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ht="15.75"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ht="15.75"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ht="15.75"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ht="15.75"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ht="15.75"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ht="15.75"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ht="15.75"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ht="15.75"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ht="15.75"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ht="15.75"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ht="15.75"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ht="15.75"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ht="15.75"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ht="15.75"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ht="15.75"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ht="15.75"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ht="15.75"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ht="15.75"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ht="15.75"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ht="15.75"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ht="15.75"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ht="15.75"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ht="15.75"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1000"/>
  <sheetViews>
    <sheetView tabSelected="1" topLeftCell="A128" workbookViewId="0">
      <selection activeCell="D26" sqref="D26"/>
    </sheetView>
  </sheetViews>
  <sheetFormatPr defaultColWidth="11.19921875" defaultRowHeight="15" customHeight="1"/>
  <cols>
    <col min="1" max="1" width="3.296875" customWidth="1"/>
    <col min="2" max="2" width="15.19921875" customWidth="1"/>
    <col min="3" max="3" width="77.3984375" customWidth="1"/>
    <col min="4" max="4" width="9.8984375" customWidth="1"/>
    <col min="5" max="5" width="64.69921875" customWidth="1"/>
    <col min="6" max="6" width="10.8984375" customWidth="1"/>
    <col min="7" max="12" width="4.296875" hidden="1" customWidth="1"/>
    <col min="13" max="14" width="11.796875" hidden="1" customWidth="1"/>
    <col min="15" max="16" width="4.296875" hidden="1" customWidth="1"/>
    <col min="17" max="17" width="1" hidden="1" customWidth="1"/>
    <col min="18" max="18" width="69.09765625" customWidth="1"/>
    <col min="19" max="19" width="12" customWidth="1"/>
    <col min="20" max="33" width="10.796875" customWidth="1"/>
  </cols>
  <sheetData>
    <row r="1" spans="1:33" ht="15.75" customHeight="1">
      <c r="A1" s="1"/>
      <c r="B1" s="2" t="s">
        <v>0</v>
      </c>
      <c r="C1" s="3" t="s">
        <v>1</v>
      </c>
      <c r="D1" s="4"/>
      <c r="E1" s="4" t="s">
        <v>2</v>
      </c>
      <c r="F1" s="5"/>
      <c r="G1" s="6"/>
      <c r="H1" s="6"/>
      <c r="I1" s="6"/>
      <c r="J1" s="6"/>
      <c r="K1" s="6"/>
      <c r="L1" s="6"/>
      <c r="M1" s="5"/>
      <c r="N1" s="5"/>
      <c r="O1" s="5"/>
      <c r="P1" s="5"/>
      <c r="Q1" s="5"/>
      <c r="R1" s="5"/>
      <c r="S1" s="5"/>
      <c r="T1" s="5"/>
      <c r="U1" s="5"/>
      <c r="V1" s="5"/>
      <c r="W1" s="5"/>
      <c r="X1" s="5"/>
      <c r="Y1" s="5"/>
      <c r="Z1" s="5"/>
      <c r="AA1" s="5"/>
      <c r="AB1" s="5"/>
      <c r="AC1" s="5"/>
      <c r="AD1" s="5"/>
      <c r="AE1" s="5"/>
      <c r="AF1" s="5"/>
      <c r="AG1" s="5"/>
    </row>
    <row r="2" spans="1:33" ht="15.75" customHeight="1">
      <c r="A2" s="1"/>
      <c r="B2" s="2" t="s">
        <v>3</v>
      </c>
      <c r="C2" s="7" t="s">
        <v>4</v>
      </c>
      <c r="D2" s="4"/>
      <c r="E2" s="4" t="s">
        <v>5</v>
      </c>
      <c r="F2" s="5"/>
      <c r="G2" s="6"/>
      <c r="H2" s="6"/>
      <c r="I2" s="6"/>
      <c r="J2" s="6"/>
      <c r="K2" s="6"/>
      <c r="L2" s="6"/>
      <c r="M2" s="5"/>
      <c r="N2" s="5"/>
      <c r="O2" s="5"/>
      <c r="P2" s="5"/>
      <c r="Q2" s="5"/>
      <c r="R2" s="5"/>
      <c r="S2" s="5"/>
      <c r="T2" s="5"/>
      <c r="U2" s="5"/>
      <c r="V2" s="5"/>
      <c r="W2" s="5"/>
      <c r="X2" s="5"/>
      <c r="Y2" s="5"/>
      <c r="Z2" s="5"/>
      <c r="AA2" s="5"/>
      <c r="AB2" s="5"/>
      <c r="AC2" s="5"/>
      <c r="AD2" s="5"/>
      <c r="AE2" s="5"/>
      <c r="AF2" s="5"/>
      <c r="AG2" s="5"/>
    </row>
    <row r="3" spans="1:33" ht="15.75" customHeight="1">
      <c r="A3" s="1"/>
      <c r="B3" s="2" t="s">
        <v>6</v>
      </c>
      <c r="C3" s="7" t="s">
        <v>7</v>
      </c>
      <c r="D3" s="4"/>
      <c r="E3" s="8" t="s">
        <v>8</v>
      </c>
      <c r="F3" s="5"/>
      <c r="G3" s="6"/>
      <c r="H3" s="6"/>
      <c r="I3" s="6"/>
      <c r="J3" s="6"/>
      <c r="K3" s="6"/>
      <c r="L3" s="6"/>
      <c r="M3" s="5"/>
      <c r="N3" s="5"/>
      <c r="O3" s="5"/>
      <c r="P3" s="5"/>
      <c r="Q3" s="5"/>
      <c r="R3" s="5"/>
      <c r="S3" s="5"/>
      <c r="T3" s="5"/>
      <c r="U3" s="5"/>
      <c r="V3" s="5"/>
      <c r="W3" s="5"/>
      <c r="X3" s="5"/>
      <c r="Y3" s="5"/>
      <c r="Z3" s="5"/>
      <c r="AA3" s="5"/>
      <c r="AB3" s="5"/>
      <c r="AC3" s="5"/>
      <c r="AD3" s="5"/>
      <c r="AE3" s="5"/>
      <c r="AF3" s="5"/>
      <c r="AG3" s="5"/>
    </row>
    <row r="4" spans="1:33" ht="15.75" customHeight="1">
      <c r="A4" s="150" t="s">
        <v>9</v>
      </c>
      <c r="B4" s="151"/>
      <c r="C4" s="7" t="s">
        <v>10</v>
      </c>
      <c r="D4" s="4"/>
      <c r="E4" s="9" t="s">
        <v>11</v>
      </c>
      <c r="F4" s="11" t="str">
        <f>+F14</f>
        <v>B+</v>
      </c>
      <c r="G4" s="5"/>
      <c r="H4" s="5"/>
      <c r="I4" s="5"/>
      <c r="J4" s="5"/>
      <c r="K4" s="5"/>
      <c r="L4" s="5"/>
      <c r="M4" s="5"/>
      <c r="N4" s="5"/>
      <c r="O4" s="5"/>
      <c r="P4" s="5"/>
      <c r="Q4" s="5"/>
      <c r="R4" s="5"/>
      <c r="S4" s="5"/>
      <c r="T4" s="5"/>
      <c r="U4" s="5"/>
      <c r="V4" s="5"/>
      <c r="W4" s="5"/>
      <c r="X4" s="5"/>
      <c r="Y4" s="5"/>
      <c r="Z4" s="5"/>
      <c r="AA4" s="5"/>
      <c r="AB4" s="5"/>
      <c r="AC4" s="5"/>
      <c r="AD4" s="5"/>
      <c r="AE4" s="5"/>
      <c r="AF4" s="5"/>
      <c r="AG4" s="5"/>
    </row>
    <row r="5" spans="1:33" ht="15.75" customHeight="1">
      <c r="A5" s="150" t="s">
        <v>12</v>
      </c>
      <c r="B5" s="151"/>
      <c r="C5" s="3" t="s">
        <v>13</v>
      </c>
      <c r="D5" s="4"/>
      <c r="E5" s="12" t="s">
        <v>14</v>
      </c>
      <c r="F5" s="11">
        <f>+N14</f>
        <v>0</v>
      </c>
      <c r="G5" s="13"/>
      <c r="H5" s="5"/>
      <c r="I5" s="5"/>
      <c r="J5" s="5"/>
      <c r="K5" s="5"/>
      <c r="L5" s="5"/>
      <c r="M5" s="5"/>
      <c r="N5" s="5"/>
      <c r="O5" s="5"/>
      <c r="P5" s="5"/>
      <c r="Q5" s="5"/>
      <c r="R5" s="5"/>
      <c r="S5" s="5"/>
      <c r="T5" s="5"/>
      <c r="U5" s="5"/>
      <c r="V5" s="5"/>
      <c r="W5" s="5"/>
      <c r="X5" s="5"/>
      <c r="Y5" s="5"/>
      <c r="Z5" s="5"/>
      <c r="AA5" s="5"/>
      <c r="AB5" s="5"/>
      <c r="AC5" s="5"/>
      <c r="AD5" s="5"/>
      <c r="AE5" s="5"/>
      <c r="AF5" s="5"/>
      <c r="AG5" s="5"/>
    </row>
    <row r="6" spans="1:33" ht="15.75" customHeight="1">
      <c r="A6" s="1"/>
      <c r="B6" s="2" t="s">
        <v>15</v>
      </c>
      <c r="C6" s="14" t="s">
        <v>16</v>
      </c>
      <c r="D6" s="4"/>
      <c r="E6" s="8"/>
      <c r="F6" s="5"/>
      <c r="G6" s="5"/>
      <c r="H6" s="5"/>
      <c r="I6" s="5"/>
      <c r="J6" s="5"/>
      <c r="K6" s="5"/>
      <c r="L6" s="5"/>
      <c r="M6" s="5"/>
      <c r="N6" s="5"/>
      <c r="O6" s="5"/>
      <c r="P6" s="5"/>
      <c r="Q6" s="5"/>
      <c r="R6" s="5"/>
      <c r="S6" s="5"/>
      <c r="T6" s="5"/>
      <c r="U6" s="5"/>
      <c r="V6" s="5"/>
      <c r="W6" s="5"/>
      <c r="X6" s="5"/>
      <c r="Y6" s="5"/>
      <c r="Z6" s="5"/>
      <c r="AA6" s="5"/>
      <c r="AB6" s="5"/>
      <c r="AC6" s="5"/>
      <c r="AD6" s="5"/>
      <c r="AE6" s="5"/>
      <c r="AF6" s="5"/>
      <c r="AG6" s="5"/>
    </row>
    <row r="7" spans="1:33" ht="24" hidden="1" customHeight="1">
      <c r="A7" s="15" t="s">
        <v>17</v>
      </c>
      <c r="B7" s="16"/>
      <c r="C7" s="17"/>
      <c r="D7" s="18" t="s">
        <v>18</v>
      </c>
      <c r="E7" s="17" t="s">
        <v>19</v>
      </c>
      <c r="F7" s="19" t="s">
        <v>20</v>
      </c>
      <c r="G7" s="152" t="s">
        <v>21</v>
      </c>
      <c r="H7" s="153"/>
      <c r="I7" s="153"/>
      <c r="J7" s="153"/>
      <c r="K7" s="153"/>
      <c r="L7" s="154"/>
      <c r="M7" s="20" t="s">
        <v>22</v>
      </c>
      <c r="N7" s="155"/>
      <c r="O7" s="156"/>
      <c r="P7" s="156"/>
      <c r="Q7" s="156"/>
      <c r="R7" s="157"/>
      <c r="S7" s="5"/>
      <c r="T7" s="5"/>
      <c r="U7" s="5"/>
      <c r="V7" s="5"/>
      <c r="W7" s="5"/>
      <c r="X7" s="5"/>
      <c r="Y7" s="5"/>
      <c r="Z7" s="5"/>
      <c r="AA7" s="5"/>
      <c r="AB7" s="5"/>
      <c r="AC7" s="5"/>
      <c r="AD7" s="5"/>
      <c r="AE7" s="5"/>
      <c r="AF7" s="5"/>
      <c r="AG7" s="5"/>
    </row>
    <row r="8" spans="1:33" ht="47.25" customHeight="1">
      <c r="A8" s="21"/>
      <c r="B8" s="22"/>
      <c r="C8" s="23" t="s">
        <v>23</v>
      </c>
      <c r="D8" s="24" t="s">
        <v>18</v>
      </c>
      <c r="E8" s="23" t="s">
        <v>19</v>
      </c>
      <c r="F8" s="25" t="s">
        <v>20</v>
      </c>
      <c r="G8" s="158" t="s">
        <v>24</v>
      </c>
      <c r="H8" s="159"/>
      <c r="I8" s="159"/>
      <c r="J8" s="159"/>
      <c r="K8" s="159"/>
      <c r="L8" s="160"/>
      <c r="M8" s="26" t="s">
        <v>25</v>
      </c>
      <c r="N8" s="161" t="s">
        <v>26</v>
      </c>
      <c r="O8" s="162"/>
      <c r="P8" s="162"/>
      <c r="Q8" s="162"/>
      <c r="R8" s="163"/>
      <c r="S8" s="5"/>
      <c r="T8" s="5"/>
      <c r="U8" s="5"/>
      <c r="V8" s="5"/>
      <c r="W8" s="5"/>
      <c r="X8" s="5"/>
      <c r="Y8" s="5"/>
      <c r="Z8" s="5"/>
      <c r="AA8" s="5"/>
      <c r="AB8" s="5"/>
      <c r="AC8" s="5"/>
      <c r="AD8" s="5"/>
      <c r="AE8" s="5"/>
      <c r="AF8" s="5"/>
      <c r="AG8" s="5"/>
    </row>
    <row r="9" spans="1:33" ht="28.5" customHeight="1">
      <c r="A9" s="27"/>
      <c r="B9" s="28"/>
      <c r="C9" s="29" t="s">
        <v>27</v>
      </c>
      <c r="D9" s="30"/>
      <c r="E9" s="31"/>
      <c r="F9" s="32" t="s">
        <v>28</v>
      </c>
      <c r="G9" s="33" t="s">
        <v>29</v>
      </c>
      <c r="H9" s="33" t="s">
        <v>30</v>
      </c>
      <c r="I9" s="33" t="s">
        <v>31</v>
      </c>
      <c r="J9" s="33" t="s">
        <v>32</v>
      </c>
      <c r="K9" s="33" t="s">
        <v>33</v>
      </c>
      <c r="L9" s="33" t="s">
        <v>34</v>
      </c>
      <c r="M9" s="34"/>
      <c r="N9" s="34" t="s">
        <v>35</v>
      </c>
      <c r="O9" s="164" t="s">
        <v>36</v>
      </c>
      <c r="P9" s="165"/>
      <c r="Q9" s="166"/>
      <c r="R9" s="31" t="s">
        <v>37</v>
      </c>
      <c r="S9" s="35"/>
      <c r="T9" s="5"/>
      <c r="U9" s="5"/>
      <c r="V9" s="5"/>
      <c r="W9" s="5"/>
      <c r="X9" s="5"/>
      <c r="Y9" s="5"/>
      <c r="Z9" s="5"/>
      <c r="AA9" s="5"/>
      <c r="AB9" s="5"/>
      <c r="AC9" s="5"/>
      <c r="AD9" s="5"/>
      <c r="AE9" s="5"/>
      <c r="AF9" s="5"/>
      <c r="AG9" s="5"/>
    </row>
    <row r="10" spans="1:33" ht="21.75" customHeight="1">
      <c r="A10" s="36" t="s">
        <v>38</v>
      </c>
      <c r="B10" s="167" t="s">
        <v>39</v>
      </c>
      <c r="C10" s="168"/>
      <c r="D10" s="37" t="s">
        <v>40</v>
      </c>
      <c r="E10" s="38" t="str">
        <f>IF(D10="NO", "Continue with the next question"," STOP, do not continue filling out the questionnaire and follow ESS 1 § 26")</f>
        <v xml:space="preserve"> STOP, do not continue filling out the questionnaire and follow ESS 1 § 26</v>
      </c>
      <c r="F10" s="39"/>
      <c r="G10" s="40"/>
      <c r="H10" s="40"/>
      <c r="I10" s="41"/>
      <c r="J10" s="42"/>
      <c r="K10" s="42"/>
      <c r="L10" s="42"/>
      <c r="M10" s="43" t="s">
        <v>41</v>
      </c>
      <c r="N10" s="44"/>
      <c r="O10" s="45"/>
      <c r="P10" s="45"/>
      <c r="Q10" s="45"/>
      <c r="R10" s="46"/>
      <c r="S10" s="35"/>
      <c r="T10" s="5"/>
      <c r="U10" s="5"/>
      <c r="V10" s="5"/>
      <c r="W10" s="5"/>
      <c r="X10" s="5"/>
      <c r="Y10" s="5"/>
      <c r="Z10" s="5"/>
      <c r="AA10" s="5"/>
      <c r="AB10" s="5"/>
      <c r="AC10" s="5"/>
      <c r="AD10" s="5"/>
      <c r="AE10" s="5"/>
      <c r="AF10" s="5"/>
      <c r="AG10" s="5"/>
    </row>
    <row r="11" spans="1:33" ht="40.5" customHeight="1">
      <c r="A11" s="36" t="s">
        <v>42</v>
      </c>
      <c r="B11" s="169" t="s">
        <v>43</v>
      </c>
      <c r="C11" s="170"/>
      <c r="D11" s="47" t="s">
        <v>40</v>
      </c>
      <c r="E11" s="3" t="str">
        <f>IF(D11="YES","If yes, include a one-page document with the Environmental and Social management lessons learnt","Continue with the next question")</f>
        <v>If yes, include a one-page document with the Environmental and Social management lessons learnt</v>
      </c>
      <c r="F11" s="48"/>
      <c r="G11" s="49"/>
      <c r="H11" s="49"/>
      <c r="I11" s="50"/>
      <c r="J11" s="42"/>
      <c r="K11" s="42"/>
      <c r="L11" s="42"/>
      <c r="M11" s="43" t="s">
        <v>41</v>
      </c>
      <c r="N11" s="44"/>
      <c r="O11" s="45"/>
      <c r="P11" s="45"/>
      <c r="Q11" s="45"/>
      <c r="R11" s="46"/>
      <c r="S11" s="35"/>
      <c r="T11" s="5"/>
      <c r="U11" s="5"/>
      <c r="V11" s="5"/>
      <c r="W11" s="5"/>
      <c r="X11" s="5"/>
      <c r="Y11" s="5"/>
      <c r="Z11" s="5"/>
      <c r="AA11" s="5"/>
      <c r="AB11" s="5"/>
      <c r="AC11" s="5"/>
      <c r="AD11" s="5"/>
      <c r="AE11" s="5"/>
      <c r="AF11" s="5"/>
      <c r="AG11" s="5"/>
    </row>
    <row r="12" spans="1:33" ht="35.25" customHeight="1">
      <c r="A12" s="36" t="s">
        <v>44</v>
      </c>
      <c r="B12" s="169" t="s">
        <v>45</v>
      </c>
      <c r="C12" s="170"/>
      <c r="D12" s="47" t="s">
        <v>46</v>
      </c>
      <c r="E12" s="3" t="str">
        <f t="shared" ref="E12:E13" si="0">IF(D12="YES","Comply with ESMS Document point 2.7 § 22 to 27 (Harmonization with other ESMSs) and share the ESMS documents","Continue with the next question")</f>
        <v>Continue with the next question</v>
      </c>
      <c r="F12" s="51"/>
      <c r="G12" s="49"/>
      <c r="H12" s="49"/>
      <c r="I12" s="50"/>
      <c r="J12" s="42"/>
      <c r="K12" s="42"/>
      <c r="L12" s="42"/>
      <c r="M12" s="43" t="s">
        <v>41</v>
      </c>
      <c r="N12" s="44"/>
      <c r="O12" s="45"/>
      <c r="P12" s="45"/>
      <c r="Q12" s="45"/>
      <c r="R12" s="46"/>
      <c r="S12" s="35"/>
      <c r="T12" s="5"/>
      <c r="U12" s="5"/>
      <c r="V12" s="5"/>
      <c r="W12" s="5"/>
      <c r="X12" s="5"/>
      <c r="Y12" s="5"/>
      <c r="Z12" s="5"/>
      <c r="AA12" s="5"/>
      <c r="AB12" s="5"/>
      <c r="AC12" s="5"/>
      <c r="AD12" s="5"/>
      <c r="AE12" s="5"/>
      <c r="AF12" s="5"/>
      <c r="AG12" s="5"/>
    </row>
    <row r="13" spans="1:33" ht="48" customHeight="1">
      <c r="A13" s="36" t="s">
        <v>47</v>
      </c>
      <c r="B13" s="171" t="s">
        <v>48</v>
      </c>
      <c r="C13" s="170"/>
      <c r="D13" s="52" t="s">
        <v>46</v>
      </c>
      <c r="E13" s="3" t="str">
        <f t="shared" si="0"/>
        <v>Continue with the next question</v>
      </c>
      <c r="F13" s="51"/>
      <c r="G13" s="49"/>
      <c r="H13" s="49"/>
      <c r="I13" s="50"/>
      <c r="J13" s="42"/>
      <c r="K13" s="42"/>
      <c r="L13" s="42"/>
      <c r="M13" s="43" t="s">
        <v>41</v>
      </c>
      <c r="N13" s="44"/>
      <c r="O13" s="45"/>
      <c r="P13" s="45"/>
      <c r="Q13" s="45"/>
      <c r="R13" s="46"/>
      <c r="S13" s="35"/>
      <c r="T13" s="5"/>
      <c r="U13" s="5"/>
      <c r="V13" s="5"/>
      <c r="W13" s="5"/>
      <c r="X13" s="5"/>
      <c r="Y13" s="5"/>
      <c r="Z13" s="5"/>
      <c r="AA13" s="5"/>
      <c r="AB13" s="5"/>
      <c r="AC13" s="5"/>
      <c r="AD13" s="5"/>
      <c r="AE13" s="5"/>
      <c r="AF13" s="5"/>
      <c r="AG13" s="5"/>
    </row>
    <row r="14" spans="1:33" ht="21.75" customHeight="1">
      <c r="A14" s="53" t="s">
        <v>49</v>
      </c>
      <c r="B14" s="172" t="s">
        <v>50</v>
      </c>
      <c r="C14" s="173"/>
      <c r="D14" s="54" t="s">
        <v>51</v>
      </c>
      <c r="E14" s="55" t="s">
        <v>52</v>
      </c>
      <c r="F14" s="11" t="str">
        <f>D14</f>
        <v>B+</v>
      </c>
      <c r="G14" s="56"/>
      <c r="H14" s="49"/>
      <c r="I14" s="50"/>
      <c r="J14" s="42"/>
      <c r="K14" s="42"/>
      <c r="L14" s="42"/>
      <c r="M14" s="43" t="s">
        <v>41</v>
      </c>
      <c r="N14" s="11"/>
      <c r="O14" s="45"/>
      <c r="P14" s="45"/>
      <c r="Q14" s="45"/>
      <c r="R14" s="57"/>
      <c r="S14" s="5"/>
      <c r="T14" s="5"/>
      <c r="U14" s="5"/>
      <c r="V14" s="5"/>
      <c r="W14" s="5"/>
      <c r="X14" s="5"/>
      <c r="Y14" s="5"/>
      <c r="Z14" s="5"/>
      <c r="AA14" s="5"/>
      <c r="AB14" s="5"/>
      <c r="AC14" s="5"/>
      <c r="AD14" s="5"/>
      <c r="AE14" s="5"/>
      <c r="AF14" s="5"/>
      <c r="AG14" s="5"/>
    </row>
    <row r="15" spans="1:33" ht="53.25" customHeight="1">
      <c r="A15" s="58" t="s">
        <v>53</v>
      </c>
      <c r="B15" s="28" t="s">
        <v>54</v>
      </c>
      <c r="C15" s="29" t="s">
        <v>55</v>
      </c>
      <c r="D15" s="59"/>
      <c r="E15" s="60"/>
      <c r="F15" s="61"/>
      <c r="G15" s="60"/>
      <c r="H15" s="60"/>
      <c r="I15" s="60"/>
      <c r="J15" s="60"/>
      <c r="K15" s="60"/>
      <c r="L15" s="60"/>
      <c r="M15" s="62"/>
      <c r="N15" s="44"/>
      <c r="O15" s="45"/>
      <c r="P15" s="45"/>
      <c r="Q15" s="45"/>
      <c r="R15" s="46"/>
      <c r="S15" s="5"/>
      <c r="T15" s="5"/>
      <c r="U15" s="5"/>
      <c r="V15" s="5"/>
      <c r="W15" s="5"/>
      <c r="X15" s="5"/>
      <c r="Y15" s="5"/>
      <c r="Z15" s="5"/>
      <c r="AA15" s="5"/>
      <c r="AB15" s="5"/>
      <c r="AC15" s="5"/>
      <c r="AD15" s="5"/>
      <c r="AE15" s="5"/>
      <c r="AF15" s="5"/>
      <c r="AG15" s="5"/>
    </row>
    <row r="16" spans="1:33" ht="21.75" customHeight="1">
      <c r="A16" s="36">
        <v>1</v>
      </c>
      <c r="B16" s="167" t="s">
        <v>56</v>
      </c>
      <c r="C16" s="168"/>
      <c r="D16" s="47" t="s">
        <v>46</v>
      </c>
      <c r="E16" s="6" t="str">
        <f>IF(D16="YES","Only answer questions from the section A, B, C23, I, and J","Continue with the next question")</f>
        <v>Continue with the next question</v>
      </c>
      <c r="F16" s="63" t="str">
        <f t="shared" ref="F16:F19" si="1">IF(D16="YES","C","C")</f>
        <v>C</v>
      </c>
      <c r="G16" s="64"/>
      <c r="H16" s="65"/>
      <c r="I16" s="65"/>
      <c r="J16" s="65"/>
      <c r="K16" s="65"/>
      <c r="L16" s="66"/>
      <c r="M16" s="43" t="s">
        <v>41</v>
      </c>
      <c r="N16" s="44"/>
      <c r="O16" s="67"/>
      <c r="P16" s="68"/>
      <c r="Q16" s="69"/>
      <c r="R16" s="46"/>
      <c r="S16" s="5"/>
      <c r="T16" s="5"/>
      <c r="U16" s="5"/>
      <c r="V16" s="5"/>
      <c r="W16" s="5"/>
      <c r="X16" s="5"/>
      <c r="Y16" s="5"/>
      <c r="Z16" s="5"/>
      <c r="AA16" s="5"/>
      <c r="AB16" s="5"/>
      <c r="AC16" s="5"/>
      <c r="AD16" s="5"/>
      <c r="AE16" s="5"/>
      <c r="AF16" s="5"/>
      <c r="AG16" s="5"/>
    </row>
    <row r="17" spans="1:33" ht="21.75" customHeight="1">
      <c r="A17" s="36">
        <f t="shared" ref="A17:A27" si="2">+A16+1</f>
        <v>2</v>
      </c>
      <c r="B17" s="171" t="s">
        <v>57</v>
      </c>
      <c r="C17" s="170"/>
      <c r="D17" s="47" t="s">
        <v>40</v>
      </c>
      <c r="E17" s="70" t="str">
        <f>IF(D17="YES","Answer all questions","Review your answer in question 1, if answer is YES continue with next question")</f>
        <v>Answer all questions</v>
      </c>
      <c r="F17" s="63" t="str">
        <f>IF(D17="YES","C","C")</f>
        <v>C</v>
      </c>
      <c r="G17" s="71"/>
      <c r="H17" s="72"/>
      <c r="I17" s="72"/>
      <c r="J17" s="72"/>
      <c r="K17" s="72"/>
      <c r="L17" s="73"/>
      <c r="M17" s="43" t="s">
        <v>41</v>
      </c>
      <c r="N17" s="44"/>
      <c r="O17" s="74"/>
      <c r="P17" s="75"/>
      <c r="Q17" s="76"/>
      <c r="R17" s="46"/>
      <c r="S17" s="5"/>
      <c r="T17" s="5"/>
      <c r="U17" s="5"/>
      <c r="V17" s="5"/>
      <c r="W17" s="5"/>
      <c r="X17" s="5"/>
      <c r="Y17" s="5"/>
      <c r="Z17" s="5"/>
      <c r="AA17" s="5"/>
      <c r="AB17" s="5"/>
      <c r="AC17" s="5"/>
      <c r="AD17" s="5"/>
      <c r="AE17" s="5"/>
      <c r="AF17" s="5"/>
      <c r="AG17" s="5"/>
    </row>
    <row r="18" spans="1:33" ht="21.75" customHeight="1">
      <c r="A18" s="36">
        <f t="shared" si="2"/>
        <v>3</v>
      </c>
      <c r="B18" s="171" t="s">
        <v>58</v>
      </c>
      <c r="C18" s="170"/>
      <c r="D18" s="47" t="s">
        <v>46</v>
      </c>
      <c r="E18" s="6" t="str">
        <f>IF(D18="YES","Share the elaborated stakeholder analysis","Perform a Stakeholder analysis")</f>
        <v>Perform a Stakeholder analysis</v>
      </c>
      <c r="F18" s="63" t="str">
        <f t="shared" si="1"/>
        <v>C</v>
      </c>
      <c r="G18" s="71"/>
      <c r="H18" s="72"/>
      <c r="I18" s="72"/>
      <c r="J18" s="72"/>
      <c r="K18" s="72"/>
      <c r="L18" s="73"/>
      <c r="M18" s="43" t="s">
        <v>59</v>
      </c>
      <c r="N18" s="77"/>
      <c r="O18" s="74"/>
      <c r="P18" s="75"/>
      <c r="Q18" s="74"/>
      <c r="R18" s="46"/>
      <c r="S18" s="5"/>
      <c r="T18" s="5"/>
      <c r="U18" s="5"/>
      <c r="V18" s="5"/>
      <c r="W18" s="5"/>
      <c r="X18" s="5"/>
      <c r="Y18" s="5"/>
      <c r="Z18" s="5"/>
      <c r="AA18" s="5"/>
      <c r="AB18" s="5"/>
      <c r="AC18" s="5"/>
      <c r="AD18" s="5"/>
      <c r="AE18" s="5"/>
      <c r="AF18" s="5"/>
      <c r="AG18" s="5"/>
    </row>
    <row r="19" spans="1:33" ht="21.75" customHeight="1">
      <c r="A19" s="36">
        <f t="shared" si="2"/>
        <v>4</v>
      </c>
      <c r="B19" s="171" t="s">
        <v>60</v>
      </c>
      <c r="C19" s="170"/>
      <c r="D19" s="78" t="s">
        <v>40</v>
      </c>
      <c r="E19" s="6" t="str">
        <f>IF(D19="YES","Share the mechanism to be used","Create one and share the mechanism to be used (ESS 10 12.2.8 § 7 to 88)")</f>
        <v>Share the mechanism to be used</v>
      </c>
      <c r="F19" s="63" t="str">
        <f t="shared" si="1"/>
        <v>C</v>
      </c>
      <c r="G19" s="71"/>
      <c r="H19" s="72"/>
      <c r="I19" s="72"/>
      <c r="J19" s="72"/>
      <c r="K19" s="72"/>
      <c r="L19" s="73"/>
      <c r="M19" s="43"/>
      <c r="N19" s="77"/>
      <c r="O19" s="74"/>
      <c r="P19" s="75"/>
      <c r="Q19" s="74"/>
      <c r="R19" s="46"/>
      <c r="S19" s="5"/>
      <c r="T19" s="5"/>
      <c r="U19" s="5"/>
      <c r="V19" s="5"/>
      <c r="W19" s="5"/>
      <c r="X19" s="5"/>
      <c r="Y19" s="5"/>
      <c r="Z19" s="5"/>
      <c r="AA19" s="5"/>
      <c r="AB19" s="5"/>
      <c r="AC19" s="5"/>
      <c r="AD19" s="5"/>
      <c r="AE19" s="5"/>
      <c r="AF19" s="5"/>
      <c r="AG19" s="5"/>
    </row>
    <row r="20" spans="1:33" ht="21.75" customHeight="1">
      <c r="A20" s="36">
        <f t="shared" si="2"/>
        <v>5</v>
      </c>
      <c r="B20" s="171" t="s">
        <v>61</v>
      </c>
      <c r="C20" s="170"/>
      <c r="D20" s="47" t="s">
        <v>46</v>
      </c>
      <c r="E20" s="6" t="str">
        <f>IF(D20="YES","STOP and follow ESS 1 § 25 and 26","Continue with the next question")</f>
        <v>Continue with the next question</v>
      </c>
      <c r="F20" s="63" t="str">
        <f>IF(D20="YES","B+","C")</f>
        <v>C</v>
      </c>
      <c r="G20" s="71"/>
      <c r="H20" s="72"/>
      <c r="I20" s="72"/>
      <c r="J20" s="72"/>
      <c r="K20" s="72"/>
      <c r="L20" s="73"/>
      <c r="M20" s="79" t="s">
        <v>41</v>
      </c>
      <c r="N20" s="77"/>
      <c r="O20" s="75"/>
      <c r="P20" s="75"/>
      <c r="Q20" s="74"/>
      <c r="R20" s="46"/>
      <c r="S20" s="5"/>
      <c r="T20" s="5"/>
      <c r="U20" s="5"/>
      <c r="V20" s="5"/>
      <c r="W20" s="5"/>
      <c r="X20" s="5"/>
      <c r="Y20" s="5"/>
      <c r="Z20" s="5"/>
      <c r="AA20" s="5"/>
      <c r="AB20" s="5"/>
      <c r="AC20" s="5"/>
      <c r="AD20" s="5"/>
      <c r="AE20" s="5"/>
      <c r="AF20" s="5"/>
      <c r="AG20" s="5"/>
    </row>
    <row r="21" spans="1:33" ht="21.75" customHeight="1">
      <c r="A21" s="36">
        <f t="shared" si="2"/>
        <v>6</v>
      </c>
      <c r="B21" s="171" t="s">
        <v>62</v>
      </c>
      <c r="C21" s="170"/>
      <c r="D21" s="47" t="s">
        <v>46</v>
      </c>
      <c r="E21" s="6" t="str">
        <f>IF(D21="YES","Comply with ESS 9 § 17 to 26","Continue with the next question")</f>
        <v>Continue with the next question</v>
      </c>
      <c r="F21" s="63" t="str">
        <f t="shared" ref="F21:F22" si="3">IF(D21="YES","B","C")</f>
        <v>C</v>
      </c>
      <c r="G21" s="71"/>
      <c r="H21" s="72"/>
      <c r="I21" s="72"/>
      <c r="J21" s="72"/>
      <c r="K21" s="72"/>
      <c r="L21" s="73"/>
      <c r="M21" s="79" t="s">
        <v>41</v>
      </c>
      <c r="N21" s="77"/>
      <c r="O21" s="75"/>
      <c r="P21" s="75"/>
      <c r="Q21" s="75"/>
      <c r="R21" s="46"/>
      <c r="S21" s="5"/>
      <c r="T21" s="5"/>
      <c r="U21" s="5"/>
      <c r="V21" s="5"/>
      <c r="W21" s="5"/>
      <c r="X21" s="5"/>
      <c r="Y21" s="5"/>
      <c r="Z21" s="5"/>
      <c r="AA21" s="5"/>
      <c r="AB21" s="5"/>
      <c r="AC21" s="5"/>
      <c r="AD21" s="5"/>
      <c r="AE21" s="5"/>
      <c r="AF21" s="5"/>
      <c r="AG21" s="5"/>
    </row>
    <row r="22" spans="1:33" ht="21.75" customHeight="1">
      <c r="A22" s="36">
        <f t="shared" si="2"/>
        <v>7</v>
      </c>
      <c r="B22" s="171" t="s">
        <v>63</v>
      </c>
      <c r="C22" s="151"/>
      <c r="D22" s="47" t="s">
        <v>46</v>
      </c>
      <c r="E22" s="6" t="str">
        <f>IF(D22="YES","You may need to conduct a Social Impact Assessment and produce a Social Plan","Continue with the next question")</f>
        <v>Continue with the next question</v>
      </c>
      <c r="F22" s="80" t="str">
        <f t="shared" si="3"/>
        <v>C</v>
      </c>
      <c r="G22" s="71"/>
      <c r="H22" s="71"/>
      <c r="I22" s="71"/>
      <c r="J22" s="71"/>
      <c r="K22" s="71"/>
      <c r="L22" s="71"/>
      <c r="M22" s="5"/>
      <c r="N22" s="77"/>
      <c r="O22" s="75"/>
      <c r="P22" s="75"/>
      <c r="Q22" s="75"/>
      <c r="R22" s="81"/>
      <c r="S22" s="5"/>
      <c r="T22" s="5"/>
      <c r="U22" s="5"/>
      <c r="V22" s="5"/>
      <c r="W22" s="5"/>
      <c r="X22" s="5"/>
      <c r="Y22" s="5"/>
      <c r="Z22" s="5"/>
      <c r="AA22" s="5"/>
      <c r="AB22" s="5"/>
      <c r="AC22" s="5"/>
      <c r="AD22" s="5"/>
      <c r="AE22" s="5"/>
      <c r="AF22" s="5"/>
      <c r="AG22" s="5"/>
    </row>
    <row r="23" spans="1:33" ht="21.75" customHeight="1">
      <c r="A23" s="36">
        <f t="shared" si="2"/>
        <v>8</v>
      </c>
      <c r="B23" s="171" t="s">
        <v>64</v>
      </c>
      <c r="C23" s="170"/>
      <c r="D23" s="47" t="s">
        <v>46</v>
      </c>
      <c r="E23" s="6" t="str">
        <f>IF(D23="YES", "Continue with the next question", "Reformulate the proposal to make it compatible")</f>
        <v>Reformulate the proposal to make it compatible</v>
      </c>
      <c r="F23" s="82" t="str">
        <f>IF(D23="YES","C","B+")</f>
        <v>B+</v>
      </c>
      <c r="G23" s="83"/>
      <c r="H23" s="72"/>
      <c r="I23" s="72"/>
      <c r="J23" s="72"/>
      <c r="K23" s="72"/>
      <c r="L23" s="73"/>
      <c r="M23" s="43" t="s">
        <v>41</v>
      </c>
      <c r="N23" s="77"/>
      <c r="O23" s="74"/>
      <c r="P23" s="75"/>
      <c r="Q23" s="76"/>
      <c r="R23" s="46"/>
      <c r="S23" s="5"/>
      <c r="T23" s="5"/>
      <c r="U23" s="5"/>
      <c r="V23" s="5"/>
      <c r="W23" s="5"/>
      <c r="X23" s="5"/>
      <c r="Y23" s="5"/>
      <c r="Z23" s="5"/>
      <c r="AA23" s="5"/>
      <c r="AB23" s="5"/>
      <c r="AC23" s="5"/>
      <c r="AD23" s="5"/>
      <c r="AE23" s="5"/>
      <c r="AF23" s="5"/>
      <c r="AG23" s="5"/>
    </row>
    <row r="24" spans="1:33" ht="21.75" customHeight="1">
      <c r="A24" s="36">
        <f t="shared" si="2"/>
        <v>9</v>
      </c>
      <c r="B24" s="171" t="s">
        <v>65</v>
      </c>
      <c r="C24" s="170"/>
      <c r="D24" s="47" t="s">
        <v>46</v>
      </c>
      <c r="E24" s="6" t="str">
        <f>IF(D24="YES", "Share the mitigation plan for climate events","Consider climate hazards and include considerations in a mitigation plan for climate events")</f>
        <v>Consider climate hazards and include considerations in a mitigation plan for climate events</v>
      </c>
      <c r="F24" s="84" t="str">
        <f>IF(D24="YES","C","C")</f>
        <v>C</v>
      </c>
      <c r="G24" s="71"/>
      <c r="H24" s="72"/>
      <c r="I24" s="72"/>
      <c r="J24" s="72"/>
      <c r="K24" s="72"/>
      <c r="L24" s="73"/>
      <c r="M24" s="43" t="s">
        <v>41</v>
      </c>
      <c r="N24" s="44"/>
      <c r="O24" s="74"/>
      <c r="P24" s="75"/>
      <c r="Q24" s="76"/>
      <c r="R24" s="46"/>
      <c r="S24" s="5"/>
      <c r="T24" s="5"/>
      <c r="U24" s="5"/>
      <c r="V24" s="5"/>
      <c r="W24" s="5"/>
      <c r="X24" s="5"/>
      <c r="Y24" s="5"/>
      <c r="Z24" s="5"/>
      <c r="AA24" s="5"/>
      <c r="AB24" s="5"/>
      <c r="AC24" s="5"/>
      <c r="AD24" s="5"/>
      <c r="AE24" s="5"/>
      <c r="AF24" s="5"/>
      <c r="AG24" s="5"/>
    </row>
    <row r="25" spans="1:33" ht="21.75" customHeight="1">
      <c r="A25" s="36">
        <f t="shared" si="2"/>
        <v>10</v>
      </c>
      <c r="B25" s="171" t="s">
        <v>66</v>
      </c>
      <c r="C25" s="170"/>
      <c r="D25" s="47" t="s">
        <v>46</v>
      </c>
      <c r="E25" s="6" t="str">
        <f>IF(D25="YES","Conduct a Social Impact Assessment and produce a Social Plan. Consider vulnerable stakeholders (ESS 10)","Continue with the next question")</f>
        <v>Continue with the next question</v>
      </c>
      <c r="F25" s="63" t="str">
        <f>IF(D25="YES","B","C")</f>
        <v>C</v>
      </c>
      <c r="G25" s="71"/>
      <c r="H25" s="72"/>
      <c r="I25" s="72"/>
      <c r="J25" s="72"/>
      <c r="K25" s="72"/>
      <c r="L25" s="73"/>
      <c r="M25" s="43" t="s">
        <v>59</v>
      </c>
      <c r="N25" s="44"/>
      <c r="O25" s="74"/>
      <c r="P25" s="75"/>
      <c r="Q25" s="76"/>
      <c r="R25" s="46"/>
      <c r="S25" s="5"/>
      <c r="T25" s="5"/>
      <c r="U25" s="5"/>
      <c r="V25" s="5"/>
      <c r="W25" s="5"/>
      <c r="X25" s="5"/>
      <c r="Y25" s="5"/>
      <c r="Z25" s="5"/>
      <c r="AA25" s="5"/>
      <c r="AB25" s="5"/>
      <c r="AC25" s="5"/>
      <c r="AD25" s="5"/>
      <c r="AE25" s="5"/>
      <c r="AF25" s="5"/>
      <c r="AG25" s="5"/>
    </row>
    <row r="26" spans="1:33" ht="21.75" customHeight="1">
      <c r="A26" s="36">
        <f t="shared" si="2"/>
        <v>11</v>
      </c>
      <c r="B26" s="171" t="s">
        <v>67</v>
      </c>
      <c r="C26" s="170"/>
      <c r="D26" s="47" t="s">
        <v>46</v>
      </c>
      <c r="E26" s="6" t="str">
        <f>IF(D26="YES","Provide more information about the conflict and conduct a Social Impact Assessment and produce a Social plan","Continue with the next question")</f>
        <v>Continue with the next question</v>
      </c>
      <c r="F26" s="63" t="str">
        <f>IF(D26="YES","B+","C")</f>
        <v>C</v>
      </c>
      <c r="G26" s="71"/>
      <c r="H26" s="72"/>
      <c r="I26" s="72"/>
      <c r="J26" s="72"/>
      <c r="K26" s="72"/>
      <c r="L26" s="73"/>
      <c r="M26" s="43" t="s">
        <v>59</v>
      </c>
      <c r="N26" s="44"/>
      <c r="O26" s="74"/>
      <c r="P26" s="75"/>
      <c r="Q26" s="76"/>
      <c r="R26" s="85" t="s">
        <v>68</v>
      </c>
      <c r="S26" s="5"/>
      <c r="T26" s="5"/>
      <c r="U26" s="5"/>
      <c r="V26" s="5"/>
      <c r="W26" s="5"/>
      <c r="X26" s="5"/>
      <c r="Y26" s="5"/>
      <c r="Z26" s="5"/>
      <c r="AA26" s="5"/>
      <c r="AB26" s="5"/>
      <c r="AC26" s="5"/>
      <c r="AD26" s="5"/>
      <c r="AE26" s="5"/>
      <c r="AF26" s="5"/>
      <c r="AG26" s="5"/>
    </row>
    <row r="27" spans="1:33" ht="21.75" customHeight="1">
      <c r="A27" s="36">
        <f t="shared" si="2"/>
        <v>12</v>
      </c>
      <c r="B27" s="171" t="s">
        <v>69</v>
      </c>
      <c r="C27" s="170"/>
      <c r="D27" s="47" t="s">
        <v>46</v>
      </c>
      <c r="E27" s="6" t="str">
        <f>IF(D27="YES","Conduct a Social Impact Assessment and produce a Social Plan","Continue with ESS 2")</f>
        <v>Continue with ESS 2</v>
      </c>
      <c r="F27" s="63" t="str">
        <f>IF(D27="YES","B","C")</f>
        <v>C</v>
      </c>
      <c r="G27" s="71"/>
      <c r="H27" s="72"/>
      <c r="I27" s="72"/>
      <c r="J27" s="72"/>
      <c r="K27" s="72"/>
      <c r="L27" s="73"/>
      <c r="M27" s="43" t="s">
        <v>41</v>
      </c>
      <c r="N27" s="44"/>
      <c r="O27" s="74"/>
      <c r="P27" s="75"/>
      <c r="Q27" s="76"/>
      <c r="R27" s="46"/>
      <c r="S27" s="5"/>
      <c r="T27" s="5"/>
      <c r="U27" s="5"/>
      <c r="V27" s="5"/>
      <c r="W27" s="5"/>
      <c r="X27" s="5"/>
      <c r="Y27" s="5"/>
      <c r="Z27" s="5"/>
      <c r="AA27" s="5"/>
      <c r="AB27" s="5"/>
      <c r="AC27" s="5"/>
      <c r="AD27" s="5"/>
      <c r="AE27" s="5"/>
      <c r="AF27" s="5"/>
      <c r="AG27" s="5"/>
    </row>
    <row r="28" spans="1:33" ht="19.5" customHeight="1">
      <c r="A28" s="58" t="s">
        <v>70</v>
      </c>
      <c r="B28" s="28" t="s">
        <v>71</v>
      </c>
      <c r="C28" s="29" t="s">
        <v>72</v>
      </c>
      <c r="D28" s="59"/>
      <c r="E28" s="60"/>
      <c r="F28" s="61"/>
      <c r="G28" s="71"/>
      <c r="H28" s="72"/>
      <c r="I28" s="72"/>
      <c r="J28" s="72"/>
      <c r="K28" s="72"/>
      <c r="L28" s="73"/>
      <c r="M28" s="62"/>
      <c r="N28" s="44"/>
      <c r="O28" s="74"/>
      <c r="P28" s="75"/>
      <c r="Q28" s="76"/>
      <c r="R28" s="46"/>
      <c r="S28" s="5"/>
      <c r="T28" s="5"/>
      <c r="U28" s="5"/>
      <c r="V28" s="5"/>
      <c r="W28" s="5"/>
      <c r="X28" s="5"/>
      <c r="Y28" s="5"/>
      <c r="Z28" s="5"/>
      <c r="AA28" s="5"/>
      <c r="AB28" s="5"/>
      <c r="AC28" s="5"/>
      <c r="AD28" s="5"/>
      <c r="AE28" s="5"/>
      <c r="AF28" s="5"/>
      <c r="AG28" s="5"/>
    </row>
    <row r="29" spans="1:33" ht="21.75" customHeight="1">
      <c r="A29" s="36">
        <f>+A27+1</f>
        <v>13</v>
      </c>
      <c r="B29" s="167" t="s">
        <v>73</v>
      </c>
      <c r="C29" s="168"/>
      <c r="D29" s="47" t="s">
        <v>40</v>
      </c>
      <c r="E29" s="6" t="str">
        <f>IF(D29="YES","Salaries and legal benefits will be verify in the financial report","Persons working in the project need an employment contract")</f>
        <v>Salaries and legal benefits will be verify in the financial report</v>
      </c>
      <c r="F29" s="63" t="str">
        <f>IF(D29="NO","A","C")</f>
        <v>C</v>
      </c>
      <c r="G29" s="71"/>
      <c r="H29" s="72"/>
      <c r="I29" s="72"/>
      <c r="J29" s="72"/>
      <c r="K29" s="72"/>
      <c r="L29" s="73"/>
      <c r="M29" s="43" t="s">
        <v>41</v>
      </c>
      <c r="N29" s="44"/>
      <c r="O29" s="74"/>
      <c r="P29" s="75"/>
      <c r="Q29" s="76"/>
      <c r="R29" s="46"/>
      <c r="S29" s="5"/>
      <c r="T29" s="5"/>
      <c r="U29" s="5"/>
      <c r="V29" s="5"/>
      <c r="W29" s="5"/>
      <c r="X29" s="5"/>
      <c r="Y29" s="5"/>
      <c r="Z29" s="5"/>
      <c r="AA29" s="5"/>
      <c r="AB29" s="5"/>
      <c r="AC29" s="5"/>
      <c r="AD29" s="5"/>
      <c r="AE29" s="5"/>
      <c r="AF29" s="5"/>
      <c r="AG29" s="5"/>
    </row>
    <row r="30" spans="1:33" ht="21.75" customHeight="1">
      <c r="A30" s="36">
        <f t="shared" ref="A30:A38" si="4">+A29+1</f>
        <v>14</v>
      </c>
      <c r="B30" s="171" t="s">
        <v>74</v>
      </c>
      <c r="C30" s="170"/>
      <c r="D30" s="47" t="s">
        <v>46</v>
      </c>
      <c r="E30" s="6" t="str">
        <f>IF(D30="YES","Minors younger than 14 y.o. cannot be employed (ESS 2 § 13 )", "Continue with the next question")</f>
        <v>Continue with the next question</v>
      </c>
      <c r="F30" s="63" t="str">
        <f>IF(D30="YES","A","C")</f>
        <v>C</v>
      </c>
      <c r="G30" s="71"/>
      <c r="H30" s="72"/>
      <c r="I30" s="72"/>
      <c r="J30" s="72"/>
      <c r="K30" s="72"/>
      <c r="L30" s="73"/>
      <c r="M30" s="43" t="s">
        <v>41</v>
      </c>
      <c r="N30" s="44"/>
      <c r="O30" s="74"/>
      <c r="P30" s="75"/>
      <c r="Q30" s="76"/>
      <c r="R30" s="46"/>
      <c r="S30" s="5"/>
      <c r="T30" s="5"/>
      <c r="U30" s="5"/>
      <c r="V30" s="5"/>
      <c r="W30" s="5"/>
      <c r="X30" s="5"/>
      <c r="Y30" s="5"/>
      <c r="Z30" s="5"/>
      <c r="AA30" s="5"/>
      <c r="AB30" s="5"/>
      <c r="AC30" s="5"/>
      <c r="AD30" s="5"/>
      <c r="AE30" s="5"/>
      <c r="AF30" s="5"/>
      <c r="AG30" s="5"/>
    </row>
    <row r="31" spans="1:33" ht="21.75" customHeight="1">
      <c r="A31" s="36">
        <f t="shared" si="4"/>
        <v>15</v>
      </c>
      <c r="B31" s="171" t="s">
        <v>75</v>
      </c>
      <c r="C31" s="170"/>
      <c r="D31" s="52" t="s">
        <v>46</v>
      </c>
      <c r="E31" s="6" t="str">
        <f>IF(D31="YES","Comply with ESS 2 § 14 and 15","Continue with the next question")</f>
        <v>Continue with the next question</v>
      </c>
      <c r="F31" s="86" t="str">
        <f>IF(D31="YES","B+","C")</f>
        <v>C</v>
      </c>
      <c r="G31" s="71"/>
      <c r="H31" s="72"/>
      <c r="I31" s="72"/>
      <c r="J31" s="72"/>
      <c r="K31" s="72"/>
      <c r="L31" s="73"/>
      <c r="M31" s="43" t="s">
        <v>41</v>
      </c>
      <c r="N31" s="44"/>
      <c r="O31" s="74"/>
      <c r="P31" s="75"/>
      <c r="Q31" s="76"/>
      <c r="R31" s="46"/>
      <c r="S31" s="5"/>
      <c r="T31" s="5"/>
      <c r="U31" s="5"/>
      <c r="V31" s="5"/>
      <c r="W31" s="5"/>
      <c r="X31" s="5"/>
      <c r="Y31" s="5"/>
      <c r="Z31" s="5"/>
      <c r="AA31" s="5"/>
      <c r="AB31" s="5"/>
      <c r="AC31" s="5"/>
      <c r="AD31" s="5"/>
      <c r="AE31" s="5"/>
      <c r="AF31" s="5"/>
      <c r="AG31" s="5"/>
    </row>
    <row r="32" spans="1:33" ht="21.75" customHeight="1">
      <c r="A32" s="36">
        <f t="shared" si="4"/>
        <v>16</v>
      </c>
      <c r="B32" s="174" t="s">
        <v>76</v>
      </c>
      <c r="C32" s="175"/>
      <c r="D32" s="52" t="s">
        <v>46</v>
      </c>
      <c r="E32" s="87" t="str">
        <f>IF(D32="YES","Comply with ESS 2  § 19 to 33.  Complete section 3.1.1 of the Environmental and Social Code of Practice (ESCOP)","Continue with the next question")</f>
        <v>Continue with the next question</v>
      </c>
      <c r="F32" s="86" t="str">
        <f t="shared" ref="F32:F36" si="5">IF(D32="YES","B","C")</f>
        <v>C</v>
      </c>
      <c r="G32" s="71"/>
      <c r="H32" s="72"/>
      <c r="I32" s="72"/>
      <c r="J32" s="72"/>
      <c r="K32" s="72"/>
      <c r="L32" s="73"/>
      <c r="M32" s="88" t="s">
        <v>41</v>
      </c>
      <c r="N32" s="44"/>
      <c r="O32" s="74"/>
      <c r="P32" s="75"/>
      <c r="Q32" s="76"/>
      <c r="R32" s="46"/>
      <c r="S32" s="89"/>
      <c r="T32" s="5"/>
      <c r="U32" s="5"/>
      <c r="V32" s="5"/>
      <c r="W32" s="5"/>
      <c r="X32" s="5"/>
      <c r="Y32" s="5"/>
      <c r="Z32" s="5"/>
      <c r="AA32" s="5"/>
      <c r="AB32" s="5"/>
      <c r="AC32" s="5"/>
      <c r="AD32" s="5"/>
      <c r="AE32" s="5"/>
      <c r="AF32" s="5"/>
      <c r="AG32" s="5"/>
    </row>
    <row r="33" spans="1:33" ht="39" customHeight="1">
      <c r="A33" s="36">
        <f t="shared" si="4"/>
        <v>17</v>
      </c>
      <c r="B33" s="174" t="s">
        <v>77</v>
      </c>
      <c r="C33" s="175"/>
      <c r="D33" s="47" t="s">
        <v>46</v>
      </c>
      <c r="E33" s="6" t="str">
        <f>IF(D33="YES","Comply with ESS 2 § 19 to 30. Produce a Security Plan","Continue with the next question")</f>
        <v>Continue with the next question</v>
      </c>
      <c r="F33" s="86" t="str">
        <f t="shared" si="5"/>
        <v>C</v>
      </c>
      <c r="G33" s="71"/>
      <c r="H33" s="72"/>
      <c r="I33" s="72"/>
      <c r="J33" s="72"/>
      <c r="K33" s="72"/>
      <c r="L33" s="73"/>
      <c r="M33" s="43" t="s">
        <v>59</v>
      </c>
      <c r="N33" s="44"/>
      <c r="O33" s="74"/>
      <c r="P33" s="75"/>
      <c r="Q33" s="76"/>
      <c r="R33" s="46"/>
      <c r="S33" s="5"/>
      <c r="T33" s="5"/>
      <c r="U33" s="5"/>
      <c r="V33" s="5"/>
      <c r="W33" s="5"/>
      <c r="X33" s="5"/>
      <c r="Y33" s="5"/>
      <c r="Z33" s="5"/>
      <c r="AA33" s="5"/>
      <c r="AB33" s="5"/>
      <c r="AC33" s="5"/>
      <c r="AD33" s="5"/>
      <c r="AE33" s="5"/>
      <c r="AF33" s="5"/>
      <c r="AG33" s="5"/>
    </row>
    <row r="34" spans="1:33" ht="41.25" customHeight="1">
      <c r="A34" s="36">
        <f t="shared" si="4"/>
        <v>18</v>
      </c>
      <c r="B34" s="171" t="s">
        <v>78</v>
      </c>
      <c r="C34" s="170"/>
      <c r="D34" s="47" t="s">
        <v>46</v>
      </c>
      <c r="E34" s="90" t="str">
        <f>IF(D34="YES","Comply with ESS 2 § 22 to 27 and ESS 4 § 9 to 12 and complete section 3.1.1 of the ESCOP / prepare a management protocol for fuel and/or toxic substances","Continue with the next question")</f>
        <v>Continue with the next question</v>
      </c>
      <c r="F34" s="86" t="str">
        <f t="shared" si="5"/>
        <v>C</v>
      </c>
      <c r="G34" s="71"/>
      <c r="H34" s="72"/>
      <c r="I34" s="72"/>
      <c r="J34" s="72"/>
      <c r="K34" s="72"/>
      <c r="L34" s="73"/>
      <c r="M34" s="43" t="s">
        <v>59</v>
      </c>
      <c r="N34" s="44"/>
      <c r="O34" s="74"/>
      <c r="P34" s="75"/>
      <c r="Q34" s="76"/>
      <c r="R34" s="46"/>
      <c r="S34" s="5"/>
      <c r="T34" s="5"/>
      <c r="U34" s="5"/>
      <c r="V34" s="5"/>
      <c r="W34" s="5"/>
      <c r="X34" s="5"/>
      <c r="Y34" s="5"/>
      <c r="Z34" s="5"/>
      <c r="AA34" s="5"/>
      <c r="AB34" s="5"/>
      <c r="AC34" s="5"/>
      <c r="AD34" s="5"/>
      <c r="AE34" s="5"/>
      <c r="AF34" s="5"/>
      <c r="AG34" s="5"/>
    </row>
    <row r="35" spans="1:33" ht="47.25" customHeight="1">
      <c r="A35" s="36">
        <f t="shared" si="4"/>
        <v>19</v>
      </c>
      <c r="B35" s="171" t="s">
        <v>79</v>
      </c>
      <c r="C35" s="170"/>
      <c r="D35" s="47" t="s">
        <v>46</v>
      </c>
      <c r="E35" s="6" t="str">
        <f>IF(D35="YES","Comply with ESS 2 § 22 to 27. Complete section 3.1.1 of the ESCOP","Continue with the next question")</f>
        <v>Continue with the next question</v>
      </c>
      <c r="F35" s="86" t="str">
        <f t="shared" si="5"/>
        <v>C</v>
      </c>
      <c r="G35" s="71"/>
      <c r="H35" s="72"/>
      <c r="I35" s="72"/>
      <c r="J35" s="72"/>
      <c r="K35" s="72"/>
      <c r="L35" s="73"/>
      <c r="M35" s="43" t="s">
        <v>59</v>
      </c>
      <c r="N35" s="44"/>
      <c r="O35" s="74"/>
      <c r="P35" s="75"/>
      <c r="Q35" s="76"/>
      <c r="R35" s="46"/>
      <c r="S35" s="5"/>
      <c r="T35" s="5"/>
      <c r="U35" s="5"/>
      <c r="V35" s="5"/>
      <c r="W35" s="5"/>
      <c r="X35" s="5"/>
      <c r="Y35" s="5"/>
      <c r="Z35" s="5"/>
      <c r="AA35" s="5"/>
      <c r="AB35" s="5"/>
      <c r="AC35" s="5"/>
      <c r="AD35" s="5"/>
      <c r="AE35" s="5"/>
      <c r="AF35" s="5"/>
      <c r="AG35" s="5"/>
    </row>
    <row r="36" spans="1:33" ht="42" customHeight="1">
      <c r="A36" s="36">
        <f t="shared" si="4"/>
        <v>20</v>
      </c>
      <c r="B36" s="171" t="s">
        <v>80</v>
      </c>
      <c r="C36" s="170"/>
      <c r="D36" s="47" t="s">
        <v>46</v>
      </c>
      <c r="E36" s="90" t="str">
        <f>IF(D36="YES","Comply with ESS 2 § 23 to 25. Complete section 3.1.1 of the ESCOP, prepare and share an emergency protocol and acquire  diving insurances, boat and vehicle insurances, as necessary","Continue with the next question")</f>
        <v>Continue with the next question</v>
      </c>
      <c r="F36" s="86" t="str">
        <f t="shared" si="5"/>
        <v>C</v>
      </c>
      <c r="G36" s="71"/>
      <c r="H36" s="72"/>
      <c r="I36" s="72"/>
      <c r="J36" s="72"/>
      <c r="K36" s="72"/>
      <c r="L36" s="73"/>
      <c r="M36" s="43" t="s">
        <v>41</v>
      </c>
      <c r="N36" s="44"/>
      <c r="O36" s="74"/>
      <c r="P36" s="75"/>
      <c r="Q36" s="76"/>
      <c r="R36" s="46"/>
      <c r="S36" s="5"/>
      <c r="T36" s="5"/>
      <c r="U36" s="5"/>
      <c r="V36" s="5"/>
      <c r="W36" s="5"/>
      <c r="X36" s="5"/>
      <c r="Y36" s="5"/>
      <c r="Z36" s="5"/>
      <c r="AA36" s="5"/>
      <c r="AB36" s="5"/>
      <c r="AC36" s="5"/>
      <c r="AD36" s="5"/>
      <c r="AE36" s="5"/>
      <c r="AF36" s="5"/>
      <c r="AG36" s="5"/>
    </row>
    <row r="37" spans="1:33" ht="45.75" customHeight="1">
      <c r="A37" s="36">
        <f t="shared" si="4"/>
        <v>21</v>
      </c>
      <c r="B37" s="171" t="s">
        <v>81</v>
      </c>
      <c r="C37" s="170"/>
      <c r="D37" s="47" t="s">
        <v>46</v>
      </c>
      <c r="E37" s="90" t="str">
        <f>IF(D37="YES","Please provide information about the incident in the comments section. Serious incidents increase the risk level in the final project rating by one grade (Cell F14)","Continue with the next question")</f>
        <v>Continue with the next question</v>
      </c>
      <c r="F37" s="86" t="str">
        <f>IF(D37="NO","C","B")</f>
        <v>C</v>
      </c>
      <c r="G37" s="71"/>
      <c r="H37" s="72"/>
      <c r="I37" s="72"/>
      <c r="J37" s="72"/>
      <c r="K37" s="72"/>
      <c r="L37" s="73"/>
      <c r="M37" s="43" t="s">
        <v>41</v>
      </c>
      <c r="N37" s="44"/>
      <c r="O37" s="74"/>
      <c r="P37" s="75"/>
      <c r="Q37" s="76"/>
      <c r="R37" s="85" t="s">
        <v>82</v>
      </c>
      <c r="S37" s="5"/>
      <c r="T37" s="5"/>
      <c r="U37" s="5"/>
      <c r="V37" s="5"/>
      <c r="W37" s="5"/>
      <c r="X37" s="5"/>
      <c r="Y37" s="5"/>
      <c r="Z37" s="5"/>
      <c r="AA37" s="5"/>
      <c r="AB37" s="5"/>
      <c r="AC37" s="5"/>
      <c r="AD37" s="5"/>
      <c r="AE37" s="5"/>
      <c r="AF37" s="5"/>
      <c r="AG37" s="5"/>
    </row>
    <row r="38" spans="1:33" ht="39.75" customHeight="1">
      <c r="A38" s="36">
        <f t="shared" si="4"/>
        <v>22</v>
      </c>
      <c r="B38" s="171" t="s">
        <v>83</v>
      </c>
      <c r="C38" s="170"/>
      <c r="D38" s="47" t="s">
        <v>46</v>
      </c>
      <c r="E38" s="90" t="str">
        <f>IF(D38="YES","Prove the work is provided on a voluntary basis (ESS 2 § 22) Include waivers release forms","Continue with ESS 3")</f>
        <v>Continue with ESS 3</v>
      </c>
      <c r="F38" s="63" t="str">
        <f>IF(D38="YES","C","C")</f>
        <v>C</v>
      </c>
      <c r="G38" s="71"/>
      <c r="H38" s="72"/>
      <c r="I38" s="72"/>
      <c r="J38" s="72"/>
      <c r="K38" s="72"/>
      <c r="L38" s="73"/>
      <c r="M38" s="43" t="s">
        <v>59</v>
      </c>
      <c r="N38" s="44"/>
      <c r="O38" s="74"/>
      <c r="P38" s="75"/>
      <c r="Q38" s="76"/>
      <c r="R38" s="46"/>
      <c r="S38" s="5"/>
      <c r="T38" s="5"/>
      <c r="U38" s="5"/>
      <c r="V38" s="5"/>
      <c r="W38" s="5"/>
      <c r="X38" s="5"/>
      <c r="Y38" s="5"/>
      <c r="Z38" s="5"/>
      <c r="AA38" s="5"/>
      <c r="AB38" s="5"/>
      <c r="AC38" s="5"/>
      <c r="AD38" s="5"/>
      <c r="AE38" s="5"/>
      <c r="AF38" s="5"/>
      <c r="AG38" s="5"/>
    </row>
    <row r="39" spans="1:33" ht="19.5" customHeight="1">
      <c r="A39" s="58" t="s">
        <v>84</v>
      </c>
      <c r="B39" s="28" t="s">
        <v>85</v>
      </c>
      <c r="C39" s="29" t="s">
        <v>86</v>
      </c>
      <c r="D39" s="91"/>
      <c r="E39" s="60"/>
      <c r="F39" s="61"/>
      <c r="G39" s="71"/>
      <c r="H39" s="72"/>
      <c r="I39" s="72"/>
      <c r="J39" s="72"/>
      <c r="K39" s="72"/>
      <c r="L39" s="73"/>
      <c r="M39" s="62"/>
      <c r="N39" s="44"/>
      <c r="O39" s="74"/>
      <c r="P39" s="75"/>
      <c r="Q39" s="76"/>
      <c r="R39" s="46"/>
      <c r="S39" s="5"/>
      <c r="T39" s="5"/>
      <c r="U39" s="5"/>
      <c r="V39" s="5"/>
      <c r="W39" s="5"/>
      <c r="X39" s="5"/>
      <c r="Y39" s="5"/>
      <c r="Z39" s="5"/>
      <c r="AA39" s="5"/>
      <c r="AB39" s="5"/>
      <c r="AC39" s="5"/>
      <c r="AD39" s="5"/>
      <c r="AE39" s="5"/>
      <c r="AF39" s="5"/>
      <c r="AG39" s="5"/>
    </row>
    <row r="40" spans="1:33" ht="36" customHeight="1">
      <c r="A40" s="36">
        <f>+A38+1</f>
        <v>23</v>
      </c>
      <c r="B40" s="171" t="s">
        <v>87</v>
      </c>
      <c r="C40" s="170"/>
      <c r="D40" s="47" t="s">
        <v>40</v>
      </c>
      <c r="E40" s="6" t="str">
        <f t="shared" ref="E40:E41" si="6">IF(D40="YES","Explain how it would be achieved", "Continue with the next question")</f>
        <v>Explain how it would be achieved</v>
      </c>
      <c r="F40" s="63" t="str">
        <f t="shared" ref="F40:F41" si="7">IF(D40="YES","C","C")</f>
        <v>C</v>
      </c>
      <c r="G40" s="71"/>
      <c r="H40" s="72"/>
      <c r="I40" s="72"/>
      <c r="J40" s="72"/>
      <c r="K40" s="72"/>
      <c r="L40" s="73"/>
      <c r="M40" s="43" t="s">
        <v>41</v>
      </c>
      <c r="N40" s="44"/>
      <c r="O40" s="74"/>
      <c r="P40" s="75"/>
      <c r="Q40" s="76"/>
      <c r="R40" s="85" t="s">
        <v>88</v>
      </c>
      <c r="S40" s="5"/>
      <c r="T40" s="5"/>
      <c r="U40" s="5"/>
      <c r="V40" s="5"/>
      <c r="W40" s="5"/>
      <c r="X40" s="5"/>
      <c r="Y40" s="5"/>
      <c r="Z40" s="5"/>
      <c r="AA40" s="5"/>
      <c r="AB40" s="5"/>
      <c r="AC40" s="5"/>
      <c r="AD40" s="5"/>
      <c r="AE40" s="5"/>
      <c r="AF40" s="5"/>
      <c r="AG40" s="5"/>
    </row>
    <row r="41" spans="1:33" ht="21.75" customHeight="1">
      <c r="A41" s="36">
        <f t="shared" ref="A41:A53" si="8">+A40+1</f>
        <v>24</v>
      </c>
      <c r="B41" s="171" t="s">
        <v>89</v>
      </c>
      <c r="C41" s="170"/>
      <c r="D41" s="47" t="s">
        <v>46</v>
      </c>
      <c r="E41" s="6" t="str">
        <f t="shared" si="6"/>
        <v>Continue with the next question</v>
      </c>
      <c r="F41" s="63" t="str">
        <f t="shared" si="7"/>
        <v>C</v>
      </c>
      <c r="G41" s="71"/>
      <c r="H41" s="72"/>
      <c r="I41" s="72"/>
      <c r="J41" s="72"/>
      <c r="K41" s="72"/>
      <c r="L41" s="73"/>
      <c r="M41" s="43" t="s">
        <v>41</v>
      </c>
      <c r="N41" s="44"/>
      <c r="O41" s="74"/>
      <c r="P41" s="75"/>
      <c r="Q41" s="76"/>
      <c r="R41" s="85" t="s">
        <v>88</v>
      </c>
      <c r="S41" s="5"/>
      <c r="T41" s="5"/>
      <c r="U41" s="5"/>
      <c r="V41" s="5"/>
      <c r="W41" s="5"/>
      <c r="X41" s="5"/>
      <c r="Y41" s="5"/>
      <c r="Z41" s="5"/>
      <c r="AA41" s="5"/>
      <c r="AB41" s="5"/>
      <c r="AC41" s="5"/>
      <c r="AD41" s="5"/>
      <c r="AE41" s="5"/>
      <c r="AF41" s="5"/>
      <c r="AG41" s="5"/>
    </row>
    <row r="42" spans="1:33" ht="21.75" customHeight="1">
      <c r="A42" s="36">
        <f t="shared" si="8"/>
        <v>25</v>
      </c>
      <c r="B42" s="171" t="s">
        <v>90</v>
      </c>
      <c r="C42" s="170"/>
      <c r="D42" s="47" t="s">
        <v>46</v>
      </c>
      <c r="E42" s="6" t="str">
        <f>IF(D42="YES","Refer to the ESS 3 to answer all the following questions","Continue with the next question")</f>
        <v>Continue with the next question</v>
      </c>
      <c r="F42" s="63" t="str">
        <f t="shared" ref="F42:F47" si="9">IF(D42="YES","B","C")</f>
        <v>C</v>
      </c>
      <c r="G42" s="92" t="str">
        <f t="shared" ref="G42:G50" si="10">+D42</f>
        <v>NO</v>
      </c>
      <c r="H42" s="72"/>
      <c r="I42" s="72"/>
      <c r="J42" s="72"/>
      <c r="K42" s="72"/>
      <c r="L42" s="73"/>
      <c r="M42" s="43" t="s">
        <v>41</v>
      </c>
      <c r="N42" s="44"/>
      <c r="O42" s="74"/>
      <c r="P42" s="75"/>
      <c r="Q42" s="76"/>
      <c r="R42" s="46"/>
      <c r="S42" s="5"/>
      <c r="T42" s="5"/>
      <c r="U42" s="5"/>
      <c r="V42" s="5"/>
      <c r="W42" s="5"/>
      <c r="X42" s="5"/>
      <c r="Y42" s="5"/>
      <c r="Z42" s="5"/>
      <c r="AA42" s="5"/>
      <c r="AB42" s="5"/>
      <c r="AC42" s="5"/>
      <c r="AD42" s="5"/>
      <c r="AE42" s="5"/>
      <c r="AF42" s="5"/>
      <c r="AG42" s="5"/>
    </row>
    <row r="43" spans="1:33" ht="21.75" customHeight="1">
      <c r="A43" s="36">
        <f t="shared" si="8"/>
        <v>26</v>
      </c>
      <c r="B43" s="171" t="s">
        <v>91</v>
      </c>
      <c r="C43" s="170"/>
      <c r="D43" s="47" t="s">
        <v>46</v>
      </c>
      <c r="E43" s="6" t="str">
        <f>IF(D43="YES","Comply with ESS 3  §7 to 13. Complete the section 3.2.3 of the ESCOP","Go to question 28")</f>
        <v>Go to question 28</v>
      </c>
      <c r="F43" s="63" t="str">
        <f t="shared" si="9"/>
        <v>C</v>
      </c>
      <c r="G43" s="92" t="str">
        <f t="shared" si="10"/>
        <v>NO</v>
      </c>
      <c r="H43" s="72"/>
      <c r="I43" s="72"/>
      <c r="J43" s="72"/>
      <c r="K43" s="72"/>
      <c r="L43" s="73"/>
      <c r="M43" s="43" t="s">
        <v>59</v>
      </c>
      <c r="N43" s="44"/>
      <c r="O43" s="74"/>
      <c r="P43" s="75"/>
      <c r="Q43" s="76"/>
      <c r="R43" s="46"/>
      <c r="S43" s="5"/>
      <c r="T43" s="5"/>
      <c r="U43" s="5"/>
      <c r="V43" s="5"/>
      <c r="W43" s="5"/>
      <c r="X43" s="5"/>
      <c r="Y43" s="5"/>
      <c r="Z43" s="5"/>
      <c r="AA43" s="5"/>
      <c r="AB43" s="5"/>
      <c r="AC43" s="5"/>
      <c r="AD43" s="5"/>
      <c r="AE43" s="5"/>
      <c r="AF43" s="5"/>
      <c r="AG43" s="5"/>
    </row>
    <row r="44" spans="1:33" ht="21.75" customHeight="1">
      <c r="A44" s="36">
        <f t="shared" si="8"/>
        <v>27</v>
      </c>
      <c r="B44" s="171" t="s">
        <v>92</v>
      </c>
      <c r="C44" s="170"/>
      <c r="D44" s="47" t="s">
        <v>46</v>
      </c>
      <c r="E44" s="6" t="str">
        <f>IF(D44="YES","Comply with ESS 3  § 11 to 13.  Complete the section 3.2.3 of the ESCOP","Continue with next question")</f>
        <v>Continue with next question</v>
      </c>
      <c r="F44" s="63" t="str">
        <f t="shared" si="9"/>
        <v>C</v>
      </c>
      <c r="G44" s="92" t="str">
        <f t="shared" si="10"/>
        <v>NO</v>
      </c>
      <c r="H44" s="72"/>
      <c r="I44" s="72"/>
      <c r="J44" s="72"/>
      <c r="K44" s="72"/>
      <c r="L44" s="73"/>
      <c r="M44" s="43" t="s">
        <v>59</v>
      </c>
      <c r="N44" s="44"/>
      <c r="O44" s="74"/>
      <c r="P44" s="75"/>
      <c r="Q44" s="76"/>
      <c r="R44" s="46"/>
      <c r="S44" s="5"/>
      <c r="T44" s="5"/>
      <c r="U44" s="5"/>
      <c r="V44" s="5"/>
      <c r="W44" s="5"/>
      <c r="X44" s="5"/>
      <c r="Y44" s="5"/>
      <c r="Z44" s="5"/>
      <c r="AA44" s="5"/>
      <c r="AB44" s="5"/>
      <c r="AC44" s="5"/>
      <c r="AD44" s="5"/>
      <c r="AE44" s="5"/>
      <c r="AF44" s="5"/>
      <c r="AG44" s="5"/>
    </row>
    <row r="45" spans="1:33" ht="45.75" customHeight="1">
      <c r="A45" s="36">
        <f t="shared" si="8"/>
        <v>28</v>
      </c>
      <c r="B45" s="171" t="s">
        <v>93</v>
      </c>
      <c r="C45" s="170"/>
      <c r="D45" s="47" t="s">
        <v>46</v>
      </c>
      <c r="E45" s="90" t="str">
        <f>IF(D45="YES","Comply with ESS 3 § 11 to 13. Complete the section 3.2.3 of the ESCOP / Prepare a management protocol for fuel and/or toxic substances","Continue with the next question")</f>
        <v>Continue with the next question</v>
      </c>
      <c r="F45" s="63" t="str">
        <f t="shared" si="9"/>
        <v>C</v>
      </c>
      <c r="G45" s="92" t="str">
        <f t="shared" si="10"/>
        <v>NO</v>
      </c>
      <c r="H45" s="72"/>
      <c r="I45" s="72"/>
      <c r="J45" s="72"/>
      <c r="K45" s="72"/>
      <c r="L45" s="73"/>
      <c r="M45" s="43" t="s">
        <v>59</v>
      </c>
      <c r="N45" s="44"/>
      <c r="O45" s="74"/>
      <c r="P45" s="75"/>
      <c r="Q45" s="76"/>
      <c r="R45" s="46"/>
      <c r="S45" s="5"/>
      <c r="T45" s="5"/>
      <c r="U45" s="5"/>
      <c r="V45" s="5"/>
      <c r="W45" s="5"/>
      <c r="X45" s="5"/>
      <c r="Y45" s="5"/>
      <c r="Z45" s="5"/>
      <c r="AA45" s="5"/>
      <c r="AB45" s="5"/>
      <c r="AC45" s="5"/>
      <c r="AD45" s="5"/>
      <c r="AE45" s="5"/>
      <c r="AF45" s="5"/>
      <c r="AG45" s="5"/>
    </row>
    <row r="46" spans="1:33" ht="21.75" customHeight="1">
      <c r="A46" s="36">
        <f t="shared" si="8"/>
        <v>29</v>
      </c>
      <c r="B46" s="171" t="s">
        <v>94</v>
      </c>
      <c r="C46" s="170"/>
      <c r="D46" s="47" t="s">
        <v>46</v>
      </c>
      <c r="E46" s="6" t="str">
        <f>IF(D46="YES","Continue with the next question","Go to Question 35")</f>
        <v>Go to Question 35</v>
      </c>
      <c r="F46" s="63" t="str">
        <f t="shared" si="9"/>
        <v>C</v>
      </c>
      <c r="G46" s="92" t="str">
        <f t="shared" si="10"/>
        <v>NO</v>
      </c>
      <c r="H46" s="72"/>
      <c r="I46" s="72"/>
      <c r="J46" s="72"/>
      <c r="K46" s="72"/>
      <c r="L46" s="73"/>
      <c r="M46" s="43" t="s">
        <v>41</v>
      </c>
      <c r="N46" s="44"/>
      <c r="O46" s="74"/>
      <c r="P46" s="75"/>
      <c r="Q46" s="76"/>
      <c r="R46" s="46"/>
      <c r="S46" s="5"/>
      <c r="T46" s="5"/>
      <c r="U46" s="5"/>
      <c r="V46" s="5"/>
      <c r="W46" s="5"/>
      <c r="X46" s="5"/>
      <c r="Y46" s="5"/>
      <c r="Z46" s="5"/>
      <c r="AA46" s="5"/>
      <c r="AB46" s="5"/>
      <c r="AC46" s="5"/>
      <c r="AD46" s="5"/>
      <c r="AE46" s="5"/>
      <c r="AF46" s="5"/>
      <c r="AG46" s="5"/>
    </row>
    <row r="47" spans="1:33" ht="21.75" customHeight="1">
      <c r="A47" s="36">
        <f t="shared" si="8"/>
        <v>30</v>
      </c>
      <c r="B47" s="171" t="s">
        <v>95</v>
      </c>
      <c r="C47" s="170"/>
      <c r="D47" s="47" t="s">
        <v>46</v>
      </c>
      <c r="E47" s="6" t="str">
        <f>IF(D47="YES","Prepare an Environmental and Social Impact Assessment","You need a ESCOP. See guidance in ESS 1 § 45 to 59")</f>
        <v>You need a ESCOP. See guidance in ESS 1 § 45 to 59</v>
      </c>
      <c r="F47" s="63" t="str">
        <f t="shared" si="9"/>
        <v>C</v>
      </c>
      <c r="G47" s="71" t="str">
        <f t="shared" si="10"/>
        <v>NO</v>
      </c>
      <c r="H47" s="72"/>
      <c r="I47" s="72"/>
      <c r="J47" s="72"/>
      <c r="K47" s="72"/>
      <c r="L47" s="73"/>
      <c r="M47" s="43" t="s">
        <v>41</v>
      </c>
      <c r="N47" s="44"/>
      <c r="O47" s="74"/>
      <c r="P47" s="75"/>
      <c r="Q47" s="76"/>
      <c r="R47" s="46"/>
      <c r="S47" s="5"/>
      <c r="T47" s="5"/>
      <c r="U47" s="5"/>
      <c r="V47" s="5"/>
      <c r="W47" s="5"/>
      <c r="X47" s="5"/>
      <c r="Y47" s="5"/>
      <c r="Z47" s="5"/>
      <c r="AA47" s="5"/>
      <c r="AB47" s="5"/>
      <c r="AC47" s="5"/>
      <c r="AD47" s="5"/>
      <c r="AE47" s="5"/>
      <c r="AF47" s="5"/>
      <c r="AG47" s="5"/>
    </row>
    <row r="48" spans="1:33" ht="21.75" customHeight="1">
      <c r="A48" s="36">
        <f t="shared" si="8"/>
        <v>31</v>
      </c>
      <c r="B48" s="171" t="s">
        <v>96</v>
      </c>
      <c r="C48" s="170"/>
      <c r="D48" s="47" t="s">
        <v>40</v>
      </c>
      <c r="E48" s="6" t="str">
        <f>IF(D48="YES","Include the permits","Secure the permits and/or licenses needed and share them")</f>
        <v>Include the permits</v>
      </c>
      <c r="F48" s="63" t="str">
        <f t="shared" ref="F48:F49" si="11">IF(D48="YES","C","B")</f>
        <v>C</v>
      </c>
      <c r="G48" s="71" t="str">
        <f t="shared" si="10"/>
        <v>YES</v>
      </c>
      <c r="H48" s="72"/>
      <c r="I48" s="72"/>
      <c r="J48" s="72"/>
      <c r="K48" s="72"/>
      <c r="L48" s="73"/>
      <c r="M48" s="93" t="s">
        <v>41</v>
      </c>
      <c r="N48" s="44"/>
      <c r="O48" s="74"/>
      <c r="P48" s="75"/>
      <c r="Q48" s="76"/>
      <c r="R48" s="46"/>
      <c r="S48" s="5"/>
      <c r="T48" s="5"/>
      <c r="U48" s="5"/>
      <c r="V48" s="5"/>
      <c r="W48" s="5"/>
      <c r="X48" s="5"/>
      <c r="Y48" s="5"/>
      <c r="Z48" s="5"/>
      <c r="AA48" s="5"/>
      <c r="AB48" s="5"/>
      <c r="AC48" s="5"/>
      <c r="AD48" s="5"/>
      <c r="AE48" s="5"/>
      <c r="AF48" s="5"/>
      <c r="AG48" s="5"/>
    </row>
    <row r="49" spans="1:33" ht="21.75" customHeight="1">
      <c r="A49" s="36">
        <f t="shared" si="8"/>
        <v>32</v>
      </c>
      <c r="B49" s="171" t="s">
        <v>97</v>
      </c>
      <c r="C49" s="170"/>
      <c r="D49" s="47" t="s">
        <v>40</v>
      </c>
      <c r="E49" s="6" t="str">
        <f>IF(D49="YES","Include it in the ESCOP/ESMP"," Produce one and include it in the ESCOP/ESMP")</f>
        <v>Include it in the ESCOP/ESMP</v>
      </c>
      <c r="F49" s="63" t="str">
        <f t="shared" si="11"/>
        <v>C</v>
      </c>
      <c r="G49" s="71" t="str">
        <f t="shared" si="10"/>
        <v>YES</v>
      </c>
      <c r="H49" s="72"/>
      <c r="I49" s="72"/>
      <c r="J49" s="72"/>
      <c r="K49" s="72"/>
      <c r="L49" s="73"/>
      <c r="M49" s="93" t="s">
        <v>59</v>
      </c>
      <c r="N49" s="44"/>
      <c r="O49" s="74"/>
      <c r="P49" s="75"/>
      <c r="Q49" s="76"/>
      <c r="R49" s="46"/>
      <c r="S49" s="5"/>
      <c r="T49" s="5"/>
      <c r="U49" s="5"/>
      <c r="V49" s="5"/>
      <c r="W49" s="5"/>
      <c r="X49" s="5"/>
      <c r="Y49" s="5"/>
      <c r="Z49" s="5"/>
      <c r="AA49" s="5"/>
      <c r="AB49" s="5"/>
      <c r="AC49" s="5"/>
      <c r="AD49" s="5"/>
      <c r="AE49" s="5"/>
      <c r="AF49" s="5"/>
      <c r="AG49" s="5"/>
    </row>
    <row r="50" spans="1:33" ht="21.75" customHeight="1">
      <c r="A50" s="36">
        <f t="shared" si="8"/>
        <v>33</v>
      </c>
      <c r="B50" s="171" t="s">
        <v>98</v>
      </c>
      <c r="C50" s="170"/>
      <c r="D50" s="47" t="s">
        <v>46</v>
      </c>
      <c r="E50" s="6" t="str">
        <f>IF(D50="YES","Answer the next two questions","Go to Question 35")</f>
        <v>Go to Question 35</v>
      </c>
      <c r="F50" s="63" t="str">
        <f>IF(D50="YES","B","C")</f>
        <v>C</v>
      </c>
      <c r="G50" s="71" t="str">
        <f t="shared" si="10"/>
        <v>NO</v>
      </c>
      <c r="H50" s="72"/>
      <c r="I50" s="72"/>
      <c r="J50" s="72"/>
      <c r="K50" s="72"/>
      <c r="L50" s="73"/>
      <c r="M50" s="93"/>
      <c r="N50" s="44"/>
      <c r="O50" s="74"/>
      <c r="P50" s="75"/>
      <c r="Q50" s="76"/>
      <c r="R50" s="46"/>
      <c r="S50" s="5"/>
      <c r="T50" s="5"/>
      <c r="U50" s="5"/>
      <c r="V50" s="5"/>
      <c r="W50" s="5"/>
      <c r="X50" s="5"/>
      <c r="Y50" s="5"/>
      <c r="Z50" s="5"/>
      <c r="AA50" s="5"/>
      <c r="AB50" s="5"/>
      <c r="AC50" s="5"/>
      <c r="AD50" s="5"/>
      <c r="AE50" s="5"/>
      <c r="AF50" s="5"/>
      <c r="AG50" s="5"/>
    </row>
    <row r="51" spans="1:33" ht="21.75" customHeight="1">
      <c r="A51" s="36">
        <f t="shared" si="8"/>
        <v>34</v>
      </c>
      <c r="B51" s="171" t="s">
        <v>99</v>
      </c>
      <c r="C51" s="170"/>
      <c r="D51" s="47" t="s">
        <v>40</v>
      </c>
      <c r="E51" s="6" t="str">
        <f>IF(D51="YES","Share back up information","Complete section 3.2.8 of the ESCOP")</f>
        <v>Share back up information</v>
      </c>
      <c r="F51" s="63" t="str">
        <f>IF(D51="YES","C","B")</f>
        <v>C</v>
      </c>
      <c r="G51" s="71"/>
      <c r="H51" s="72"/>
      <c r="I51" s="72"/>
      <c r="J51" s="72"/>
      <c r="K51" s="72"/>
      <c r="L51" s="73"/>
      <c r="M51" s="93" t="s">
        <v>59</v>
      </c>
      <c r="N51" s="44"/>
      <c r="O51" s="74"/>
      <c r="P51" s="75"/>
      <c r="Q51" s="76"/>
      <c r="R51" s="46"/>
      <c r="S51" s="5"/>
      <c r="T51" s="5"/>
      <c r="U51" s="5"/>
      <c r="V51" s="5"/>
      <c r="W51" s="5"/>
      <c r="X51" s="5"/>
      <c r="Y51" s="5"/>
      <c r="Z51" s="5"/>
      <c r="AA51" s="5"/>
      <c r="AB51" s="5"/>
      <c r="AC51" s="5"/>
      <c r="AD51" s="5"/>
      <c r="AE51" s="5"/>
      <c r="AF51" s="5"/>
      <c r="AG51" s="5"/>
    </row>
    <row r="52" spans="1:33" ht="42" customHeight="1">
      <c r="A52" s="36">
        <f t="shared" si="8"/>
        <v>35</v>
      </c>
      <c r="B52" s="171" t="s">
        <v>100</v>
      </c>
      <c r="C52" s="170"/>
      <c r="D52" s="47" t="s">
        <v>46</v>
      </c>
      <c r="E52" s="90" t="str">
        <f>IF(D52="YES","Produce a Safely Managed Drinking Water and Sanitation Plan for the infrastructure to be built","Continue with the next question")</f>
        <v>Continue with the next question</v>
      </c>
      <c r="F52" s="63" t="str">
        <f t="shared" ref="F52:F57" si="12">IF(D52="YES","B","C")</f>
        <v>C</v>
      </c>
      <c r="G52" s="92" t="str">
        <f t="shared" ref="G52:G54" si="13">+D52</f>
        <v>NO</v>
      </c>
      <c r="H52" s="72"/>
      <c r="I52" s="72"/>
      <c r="J52" s="72"/>
      <c r="K52" s="72"/>
      <c r="L52" s="73"/>
      <c r="M52" s="43" t="s">
        <v>41</v>
      </c>
      <c r="N52" s="44"/>
      <c r="O52" s="74"/>
      <c r="P52" s="75"/>
      <c r="Q52" s="76"/>
      <c r="R52" s="46"/>
      <c r="S52" s="5"/>
      <c r="T52" s="5"/>
      <c r="U52" s="5"/>
      <c r="V52" s="5"/>
      <c r="W52" s="5"/>
      <c r="X52" s="5"/>
      <c r="Y52" s="5"/>
      <c r="Z52" s="5"/>
      <c r="AA52" s="5"/>
      <c r="AB52" s="5"/>
      <c r="AC52" s="5"/>
      <c r="AD52" s="5"/>
      <c r="AE52" s="5"/>
      <c r="AF52" s="5"/>
      <c r="AG52" s="5"/>
    </row>
    <row r="53" spans="1:33" ht="21.75" customHeight="1">
      <c r="A53" s="36">
        <f t="shared" si="8"/>
        <v>36</v>
      </c>
      <c r="B53" s="171" t="s">
        <v>101</v>
      </c>
      <c r="C53" s="170"/>
      <c r="D53" s="47" t="s">
        <v>46</v>
      </c>
      <c r="E53" s="6" t="str">
        <f>IF(D53="YES","Complete sections 3.2.2 and 3.3.6  of the ESCOP/ or the necessary section of the ESMP","Continue with the next question")</f>
        <v>Continue with the next question</v>
      </c>
      <c r="F53" s="63" t="str">
        <f t="shared" si="12"/>
        <v>C</v>
      </c>
      <c r="G53" s="71" t="str">
        <f t="shared" si="13"/>
        <v>NO</v>
      </c>
      <c r="H53" s="72"/>
      <c r="I53" s="72"/>
      <c r="J53" s="72"/>
      <c r="K53" s="72"/>
      <c r="L53" s="73"/>
      <c r="M53" s="79" t="s">
        <v>41</v>
      </c>
      <c r="N53" s="44"/>
      <c r="O53" s="74"/>
      <c r="P53" s="75"/>
      <c r="Q53" s="76"/>
      <c r="R53" s="46"/>
      <c r="S53" s="5"/>
      <c r="T53" s="5"/>
      <c r="U53" s="5"/>
      <c r="V53" s="5"/>
      <c r="W53" s="5"/>
      <c r="X53" s="5"/>
      <c r="Y53" s="5"/>
      <c r="Z53" s="5"/>
      <c r="AA53" s="5"/>
      <c r="AB53" s="5"/>
      <c r="AC53" s="5"/>
      <c r="AD53" s="5"/>
      <c r="AE53" s="5"/>
      <c r="AF53" s="5"/>
      <c r="AG53" s="5"/>
    </row>
    <row r="54" spans="1:33" ht="36.75" customHeight="1">
      <c r="A54" s="36">
        <v>37</v>
      </c>
      <c r="B54" s="171" t="s">
        <v>102</v>
      </c>
      <c r="C54" s="170"/>
      <c r="D54" s="47" t="s">
        <v>46</v>
      </c>
      <c r="E54" s="90" t="str">
        <f>IF(D54="YES","Complete section 3.2.2.2 and 3.3.2  of the ESCOP/ or the necessary section of the ESMP","Continue with the next question")</f>
        <v>Continue with the next question</v>
      </c>
      <c r="F54" s="63" t="str">
        <f t="shared" si="12"/>
        <v>C</v>
      </c>
      <c r="G54" s="92" t="str">
        <f t="shared" si="13"/>
        <v>NO</v>
      </c>
      <c r="H54" s="72"/>
      <c r="I54" s="72"/>
      <c r="J54" s="72"/>
      <c r="K54" s="72"/>
      <c r="L54" s="73"/>
      <c r="M54" s="43" t="s">
        <v>41</v>
      </c>
      <c r="N54" s="44"/>
      <c r="O54" s="74"/>
      <c r="P54" s="75"/>
      <c r="Q54" s="76"/>
      <c r="R54" s="46"/>
      <c r="S54" s="5"/>
      <c r="T54" s="5"/>
      <c r="U54" s="5"/>
      <c r="V54" s="5"/>
      <c r="W54" s="5"/>
      <c r="X54" s="5"/>
      <c r="Y54" s="5"/>
      <c r="Z54" s="5"/>
      <c r="AA54" s="5"/>
      <c r="AB54" s="5"/>
      <c r="AC54" s="5"/>
      <c r="AD54" s="5"/>
      <c r="AE54" s="5"/>
      <c r="AF54" s="5"/>
      <c r="AG54" s="5"/>
    </row>
    <row r="55" spans="1:33" ht="21.75" customHeight="1">
      <c r="A55" s="36">
        <v>38</v>
      </c>
      <c r="B55" s="171" t="s">
        <v>103</v>
      </c>
      <c r="C55" s="170"/>
      <c r="D55" s="47" t="s">
        <v>46</v>
      </c>
      <c r="E55" s="94" t="str">
        <f>IF(D55="YES","Complete section 3.2.5 of the ESCOP/ or the necessary section of the ESMP","Continue with the next question")</f>
        <v>Continue with the next question</v>
      </c>
      <c r="F55" s="63" t="str">
        <f t="shared" si="12"/>
        <v>C</v>
      </c>
      <c r="G55" s="92"/>
      <c r="H55" s="72"/>
      <c r="I55" s="72"/>
      <c r="J55" s="72"/>
      <c r="K55" s="72"/>
      <c r="L55" s="73"/>
      <c r="M55" s="43" t="s">
        <v>59</v>
      </c>
      <c r="N55" s="44"/>
      <c r="O55" s="74"/>
      <c r="P55" s="75"/>
      <c r="Q55" s="76"/>
      <c r="R55" s="46"/>
      <c r="S55" s="5"/>
      <c r="T55" s="5"/>
      <c r="U55" s="5"/>
      <c r="V55" s="5"/>
      <c r="W55" s="5"/>
      <c r="X55" s="5"/>
      <c r="Y55" s="5"/>
      <c r="Z55" s="5"/>
      <c r="AA55" s="5"/>
      <c r="AB55" s="5"/>
      <c r="AC55" s="5"/>
      <c r="AD55" s="5"/>
      <c r="AE55" s="5"/>
      <c r="AF55" s="5"/>
      <c r="AG55" s="5"/>
    </row>
    <row r="56" spans="1:33" ht="30.75" customHeight="1">
      <c r="A56" s="36">
        <v>39</v>
      </c>
      <c r="B56" s="171" t="s">
        <v>104</v>
      </c>
      <c r="C56" s="170"/>
      <c r="D56" s="47" t="s">
        <v>46</v>
      </c>
      <c r="E56" s="90" t="str">
        <f>IF(D56="YES","Complete section 3.3.1 and 3.3.8.1  of the ESCOP/ or the necessary section of the ESMP","Continue with the next question")</f>
        <v>Continue with the next question</v>
      </c>
      <c r="F56" s="63" t="str">
        <f t="shared" si="12"/>
        <v>C</v>
      </c>
      <c r="G56" s="92" t="str">
        <f t="shared" ref="G56:G57" si="14">+D56</f>
        <v>NO</v>
      </c>
      <c r="H56" s="72"/>
      <c r="I56" s="72"/>
      <c r="J56" s="72"/>
      <c r="K56" s="72"/>
      <c r="L56" s="73"/>
      <c r="M56" s="43" t="s">
        <v>59</v>
      </c>
      <c r="N56" s="44"/>
      <c r="O56" s="74"/>
      <c r="P56" s="75"/>
      <c r="Q56" s="76"/>
      <c r="R56" s="46"/>
      <c r="S56" s="5"/>
      <c r="T56" s="5"/>
      <c r="U56" s="5"/>
      <c r="V56" s="5"/>
      <c r="W56" s="5"/>
      <c r="X56" s="5"/>
      <c r="Y56" s="5"/>
      <c r="Z56" s="5"/>
      <c r="AA56" s="5"/>
      <c r="AB56" s="5"/>
      <c r="AC56" s="5"/>
      <c r="AD56" s="5"/>
      <c r="AE56" s="5"/>
      <c r="AF56" s="5"/>
      <c r="AG56" s="5"/>
    </row>
    <row r="57" spans="1:33" ht="21.75" customHeight="1">
      <c r="A57" s="36">
        <v>40</v>
      </c>
      <c r="B57" s="178" t="s">
        <v>105</v>
      </c>
      <c r="C57" s="179"/>
      <c r="D57" s="47" t="s">
        <v>46</v>
      </c>
      <c r="E57" s="6" t="str">
        <f>IF(D57="YES","Complete section 3.2. 6  of the ESCOP/ or the necessary section of the ESMP","Continue with ESS 4")</f>
        <v>Continue with ESS 4</v>
      </c>
      <c r="F57" s="63" t="str">
        <f t="shared" si="12"/>
        <v>C</v>
      </c>
      <c r="G57" s="92" t="str">
        <f t="shared" si="14"/>
        <v>NO</v>
      </c>
      <c r="H57" s="72"/>
      <c r="I57" s="72"/>
      <c r="J57" s="72"/>
      <c r="K57" s="72"/>
      <c r="L57" s="73"/>
      <c r="M57" s="43" t="s">
        <v>59</v>
      </c>
      <c r="N57" s="44"/>
      <c r="O57" s="74"/>
      <c r="P57" s="75"/>
      <c r="Q57" s="76"/>
      <c r="R57" s="46"/>
      <c r="S57" s="5"/>
      <c r="T57" s="5"/>
      <c r="U57" s="5"/>
      <c r="V57" s="5"/>
      <c r="W57" s="5"/>
      <c r="X57" s="5"/>
      <c r="Y57" s="5"/>
      <c r="Z57" s="5"/>
      <c r="AA57" s="5"/>
      <c r="AB57" s="5"/>
      <c r="AC57" s="5"/>
      <c r="AD57" s="5"/>
      <c r="AE57" s="5"/>
      <c r="AF57" s="5"/>
      <c r="AG57" s="5"/>
    </row>
    <row r="58" spans="1:33" ht="46.5" customHeight="1">
      <c r="A58" s="58" t="s">
        <v>106</v>
      </c>
      <c r="B58" s="28" t="s">
        <v>107</v>
      </c>
      <c r="C58" s="29" t="s">
        <v>108</v>
      </c>
      <c r="D58" s="59"/>
      <c r="E58" s="60"/>
      <c r="F58" s="61"/>
      <c r="G58" s="71"/>
      <c r="H58" s="72"/>
      <c r="I58" s="72"/>
      <c r="J58" s="72"/>
      <c r="K58" s="72"/>
      <c r="L58" s="73"/>
      <c r="M58" s="62"/>
      <c r="N58" s="44"/>
      <c r="O58" s="74"/>
      <c r="P58" s="75"/>
      <c r="Q58" s="76"/>
      <c r="R58" s="46"/>
      <c r="S58" s="5"/>
      <c r="T58" s="5"/>
      <c r="U58" s="5"/>
      <c r="V58" s="5"/>
      <c r="W58" s="5"/>
      <c r="X58" s="5"/>
      <c r="Y58" s="5"/>
      <c r="Z58" s="5"/>
      <c r="AA58" s="5"/>
      <c r="AB58" s="5"/>
      <c r="AC58" s="5"/>
      <c r="AD58" s="5"/>
      <c r="AE58" s="5"/>
      <c r="AF58" s="5"/>
      <c r="AG58" s="5"/>
    </row>
    <row r="59" spans="1:33" ht="33" customHeight="1">
      <c r="A59" s="36">
        <f>+A57+1</f>
        <v>41</v>
      </c>
      <c r="B59" s="171" t="s">
        <v>109</v>
      </c>
      <c r="C59" s="170"/>
      <c r="D59" s="47" t="s">
        <v>46</v>
      </c>
      <c r="E59" s="6" t="str">
        <f>IF(D59="YES","Complete section 3.2.2.1  of the ESCOP/ or the necessary section of the ESMP","Continue with the next question")</f>
        <v>Continue with the next question</v>
      </c>
      <c r="F59" s="63" t="str">
        <f t="shared" ref="F59:F65" si="15">IF(D59="YES","B","C")</f>
        <v>C</v>
      </c>
      <c r="G59" s="71"/>
      <c r="H59" s="95" t="str">
        <f t="shared" ref="H59:H69" si="16">+D59</f>
        <v>NO</v>
      </c>
      <c r="I59" s="72"/>
      <c r="J59" s="72"/>
      <c r="K59" s="72"/>
      <c r="L59" s="73"/>
      <c r="M59" s="43" t="s">
        <v>59</v>
      </c>
      <c r="N59" s="44"/>
      <c r="O59" s="74"/>
      <c r="P59" s="75"/>
      <c r="Q59" s="76"/>
      <c r="R59" s="46"/>
      <c r="S59" s="5"/>
      <c r="T59" s="5"/>
      <c r="U59" s="5"/>
      <c r="V59" s="5"/>
      <c r="W59" s="5"/>
      <c r="X59" s="5"/>
      <c r="Y59" s="5"/>
      <c r="Z59" s="5"/>
      <c r="AA59" s="5"/>
      <c r="AB59" s="5"/>
      <c r="AC59" s="5"/>
      <c r="AD59" s="5"/>
      <c r="AE59" s="5"/>
      <c r="AF59" s="5"/>
      <c r="AG59" s="5"/>
    </row>
    <row r="60" spans="1:33" ht="21.75" customHeight="1">
      <c r="A60" s="36">
        <f t="shared" ref="A60:A69" si="17">+A59+1</f>
        <v>42</v>
      </c>
      <c r="B60" s="171" t="s">
        <v>110</v>
      </c>
      <c r="C60" s="170"/>
      <c r="D60" s="47" t="s">
        <v>46</v>
      </c>
      <c r="E60" s="6" t="str">
        <f t="shared" ref="E60:E61" si="18">IF(D60="YES","Carry out a Human Rights Due Diligence and comply with ESS 4 § 9 to 16","Continue with the next question")</f>
        <v>Continue with the next question</v>
      </c>
      <c r="F60" s="63" t="str">
        <f t="shared" si="15"/>
        <v>C</v>
      </c>
      <c r="G60" s="71"/>
      <c r="H60" s="95" t="str">
        <f t="shared" si="16"/>
        <v>NO</v>
      </c>
      <c r="I60" s="72"/>
      <c r="J60" s="72"/>
      <c r="K60" s="72"/>
      <c r="L60" s="73"/>
      <c r="M60" s="43" t="s">
        <v>59</v>
      </c>
      <c r="N60" s="44"/>
      <c r="O60" s="74"/>
      <c r="P60" s="75"/>
      <c r="Q60" s="76"/>
      <c r="R60" s="46"/>
      <c r="S60" s="5"/>
      <c r="T60" s="5"/>
      <c r="U60" s="5"/>
      <c r="V60" s="5"/>
      <c r="W60" s="5"/>
      <c r="X60" s="5"/>
      <c r="Y60" s="5"/>
      <c r="Z60" s="5"/>
      <c r="AA60" s="5"/>
      <c r="AB60" s="5"/>
      <c r="AC60" s="5"/>
      <c r="AD60" s="5"/>
      <c r="AE60" s="5"/>
      <c r="AF60" s="5"/>
      <c r="AG60" s="5"/>
    </row>
    <row r="61" spans="1:33" ht="42.75" customHeight="1">
      <c r="A61" s="36">
        <f t="shared" si="17"/>
        <v>43</v>
      </c>
      <c r="B61" s="171" t="s">
        <v>111</v>
      </c>
      <c r="C61" s="170"/>
      <c r="D61" s="47" t="s">
        <v>46</v>
      </c>
      <c r="E61" s="6" t="str">
        <f t="shared" si="18"/>
        <v>Continue with the next question</v>
      </c>
      <c r="F61" s="63" t="str">
        <f t="shared" si="15"/>
        <v>C</v>
      </c>
      <c r="G61" s="71"/>
      <c r="H61" s="95" t="str">
        <f t="shared" si="16"/>
        <v>NO</v>
      </c>
      <c r="I61" s="95" t="str">
        <f>+D61</f>
        <v>NO</v>
      </c>
      <c r="J61" s="72"/>
      <c r="K61" s="72"/>
      <c r="L61" s="73"/>
      <c r="M61" s="43" t="s">
        <v>41</v>
      </c>
      <c r="N61" s="44"/>
      <c r="O61" s="74"/>
      <c r="P61" s="75"/>
      <c r="Q61" s="76"/>
      <c r="R61" s="46"/>
      <c r="S61" s="5"/>
      <c r="T61" s="5"/>
      <c r="U61" s="5"/>
      <c r="V61" s="5"/>
      <c r="W61" s="5"/>
      <c r="X61" s="5"/>
      <c r="Y61" s="5"/>
      <c r="Z61" s="5"/>
      <c r="AA61" s="5"/>
      <c r="AB61" s="5"/>
      <c r="AC61" s="5"/>
      <c r="AD61" s="5"/>
      <c r="AE61" s="5"/>
      <c r="AF61" s="5"/>
      <c r="AG61" s="5"/>
    </row>
    <row r="62" spans="1:33" ht="45.75" customHeight="1">
      <c r="A62" s="36">
        <f t="shared" si="17"/>
        <v>44</v>
      </c>
      <c r="B62" s="171" t="s">
        <v>112</v>
      </c>
      <c r="C62" s="170"/>
      <c r="D62" s="47" t="s">
        <v>46</v>
      </c>
      <c r="E62" s="90" t="str">
        <f>IF(D62="YES","Comply with ESS 4 § 7 - 8. (Protocols concerning transmissible diseases) + Sex Gender Based Violance Training","Continue with next question")</f>
        <v>Continue with next question</v>
      </c>
      <c r="F62" s="63" t="str">
        <f t="shared" si="15"/>
        <v>C</v>
      </c>
      <c r="G62" s="71"/>
      <c r="H62" s="95" t="str">
        <f t="shared" si="16"/>
        <v>NO</v>
      </c>
      <c r="I62" s="72"/>
      <c r="J62" s="72"/>
      <c r="K62" s="72"/>
      <c r="L62" s="73"/>
      <c r="M62" s="43" t="s">
        <v>59</v>
      </c>
      <c r="N62" s="44"/>
      <c r="O62" s="74"/>
      <c r="P62" s="75"/>
      <c r="Q62" s="76"/>
      <c r="R62" s="46"/>
      <c r="S62" s="5"/>
      <c r="T62" s="5"/>
      <c r="U62" s="5"/>
      <c r="V62" s="5"/>
      <c r="W62" s="5"/>
      <c r="X62" s="5"/>
      <c r="Y62" s="5"/>
      <c r="Z62" s="5"/>
      <c r="AA62" s="5"/>
      <c r="AB62" s="5"/>
      <c r="AC62" s="5"/>
      <c r="AD62" s="5"/>
      <c r="AE62" s="5"/>
      <c r="AF62" s="5"/>
      <c r="AG62" s="5"/>
    </row>
    <row r="63" spans="1:33" ht="21.75" customHeight="1">
      <c r="A63" s="36">
        <f t="shared" si="17"/>
        <v>45</v>
      </c>
      <c r="B63" s="171" t="s">
        <v>113</v>
      </c>
      <c r="C63" s="170"/>
      <c r="D63" s="47" t="s">
        <v>46</v>
      </c>
      <c r="E63" s="6" t="str">
        <f>IF(D63="YES","Complete section 3.2.2.1 of the ESCOP/ or the necessary section of the ESMP","Continue with the next question")</f>
        <v>Continue with the next question</v>
      </c>
      <c r="F63" s="63" t="str">
        <f t="shared" si="15"/>
        <v>C</v>
      </c>
      <c r="G63" s="71"/>
      <c r="H63" s="95" t="str">
        <f t="shared" si="16"/>
        <v>NO</v>
      </c>
      <c r="I63" s="72"/>
      <c r="J63" s="72"/>
      <c r="K63" s="72"/>
      <c r="L63" s="73"/>
      <c r="M63" s="43" t="s">
        <v>59</v>
      </c>
      <c r="N63" s="44"/>
      <c r="O63" s="74"/>
      <c r="P63" s="75"/>
      <c r="Q63" s="76"/>
      <c r="R63" s="46"/>
      <c r="S63" s="5"/>
      <c r="T63" s="5"/>
      <c r="U63" s="5"/>
      <c r="V63" s="5"/>
      <c r="W63" s="5"/>
      <c r="X63" s="5"/>
      <c r="Y63" s="5"/>
      <c r="Z63" s="5"/>
      <c r="AA63" s="5"/>
      <c r="AB63" s="5"/>
      <c r="AC63" s="5"/>
      <c r="AD63" s="5"/>
      <c r="AE63" s="5"/>
      <c r="AF63" s="5"/>
      <c r="AG63" s="5"/>
    </row>
    <row r="64" spans="1:33" ht="21.75" customHeight="1">
      <c r="A64" s="36">
        <f t="shared" si="17"/>
        <v>46</v>
      </c>
      <c r="B64" s="171" t="s">
        <v>114</v>
      </c>
      <c r="C64" s="170"/>
      <c r="D64" s="47" t="s">
        <v>46</v>
      </c>
      <c r="E64" s="6" t="str">
        <f>IF(D64="YES","Complete section 3.2.2.2  of the ESCOP/ or the necessary section of the ESMP","Continue with the next question")</f>
        <v>Continue with the next question</v>
      </c>
      <c r="F64" s="63" t="str">
        <f t="shared" si="15"/>
        <v>C</v>
      </c>
      <c r="G64" s="71"/>
      <c r="H64" s="95" t="str">
        <f t="shared" si="16"/>
        <v>NO</v>
      </c>
      <c r="I64" s="72"/>
      <c r="J64" s="72"/>
      <c r="K64" s="72"/>
      <c r="L64" s="73"/>
      <c r="M64" s="43" t="s">
        <v>59</v>
      </c>
      <c r="N64" s="44"/>
      <c r="O64" s="74"/>
      <c r="P64" s="75"/>
      <c r="Q64" s="76"/>
      <c r="R64" s="46"/>
      <c r="S64" s="5"/>
      <c r="T64" s="5"/>
      <c r="U64" s="5"/>
      <c r="V64" s="5"/>
      <c r="W64" s="5"/>
      <c r="X64" s="5"/>
      <c r="Y64" s="5"/>
      <c r="Z64" s="5"/>
      <c r="AA64" s="5"/>
      <c r="AB64" s="5"/>
      <c r="AC64" s="5"/>
      <c r="AD64" s="5"/>
      <c r="AE64" s="5"/>
      <c r="AF64" s="5"/>
      <c r="AG64" s="5"/>
    </row>
    <row r="65" spans="1:33" ht="21.75" customHeight="1">
      <c r="A65" s="36">
        <f t="shared" si="17"/>
        <v>47</v>
      </c>
      <c r="B65" s="171" t="s">
        <v>115</v>
      </c>
      <c r="C65" s="170"/>
      <c r="D65" s="47" t="s">
        <v>46</v>
      </c>
      <c r="E65" s="6" t="str">
        <f>IF(D65="YES","Comply with ESS4 § 17 to 19. Complete section 3.2.2.1 of the ESCOP","Continue with the next question")</f>
        <v>Continue with the next question</v>
      </c>
      <c r="F65" s="63" t="str">
        <f t="shared" si="15"/>
        <v>C</v>
      </c>
      <c r="G65" s="71"/>
      <c r="H65" s="95" t="str">
        <f t="shared" si="16"/>
        <v>NO</v>
      </c>
      <c r="I65" s="72"/>
      <c r="J65" s="72"/>
      <c r="K65" s="72"/>
      <c r="L65" s="73"/>
      <c r="M65" s="43" t="s">
        <v>59</v>
      </c>
      <c r="N65" s="44"/>
      <c r="O65" s="74"/>
      <c r="P65" s="75"/>
      <c r="Q65" s="76"/>
      <c r="R65" s="46"/>
      <c r="S65" s="5"/>
      <c r="T65" s="5"/>
      <c r="U65" s="5"/>
      <c r="V65" s="5"/>
      <c r="W65" s="5"/>
      <c r="X65" s="5"/>
      <c r="Y65" s="5"/>
      <c r="Z65" s="5"/>
      <c r="AA65" s="5"/>
      <c r="AB65" s="5"/>
      <c r="AC65" s="5"/>
      <c r="AD65" s="5"/>
      <c r="AE65" s="5"/>
      <c r="AF65" s="5"/>
      <c r="AG65" s="5"/>
    </row>
    <row r="66" spans="1:33" ht="21.75" customHeight="1">
      <c r="A66" s="36">
        <f t="shared" si="17"/>
        <v>48</v>
      </c>
      <c r="B66" s="171" t="s">
        <v>116</v>
      </c>
      <c r="C66" s="170"/>
      <c r="D66" s="47" t="s">
        <v>46</v>
      </c>
      <c r="E66" s="6" t="str">
        <f>IF(D66="YES","Comply with ESS 4 § 9 to 12 and ESS 9 § 22. Complete 3.1.2 of the ESCOP","Continue with the next question")</f>
        <v>Continue with the next question</v>
      </c>
      <c r="F66" s="63" t="str">
        <f>IF(D66="YES","B+","C")</f>
        <v>C</v>
      </c>
      <c r="G66" s="71"/>
      <c r="H66" s="95" t="str">
        <f t="shared" si="16"/>
        <v>NO</v>
      </c>
      <c r="I66" s="72"/>
      <c r="J66" s="72"/>
      <c r="K66" s="72"/>
      <c r="L66" s="73"/>
      <c r="M66" s="43" t="s">
        <v>41</v>
      </c>
      <c r="N66" s="44"/>
      <c r="O66" s="74"/>
      <c r="P66" s="75"/>
      <c r="Q66" s="76"/>
      <c r="R66" s="46"/>
      <c r="S66" s="5"/>
      <c r="T66" s="5"/>
      <c r="U66" s="5"/>
      <c r="V66" s="5"/>
      <c r="W66" s="5"/>
      <c r="X66" s="5"/>
      <c r="Y66" s="5"/>
      <c r="Z66" s="5"/>
      <c r="AA66" s="5"/>
      <c r="AB66" s="5"/>
      <c r="AC66" s="5"/>
      <c r="AD66" s="5"/>
      <c r="AE66" s="5"/>
      <c r="AF66" s="5"/>
      <c r="AG66" s="5"/>
    </row>
    <row r="67" spans="1:33" ht="30.75" customHeight="1">
      <c r="A67" s="36">
        <f t="shared" si="17"/>
        <v>49</v>
      </c>
      <c r="B67" s="171" t="s">
        <v>117</v>
      </c>
      <c r="C67" s="170"/>
      <c r="D67" s="47" t="s">
        <v>46</v>
      </c>
      <c r="E67" s="6" t="str">
        <f>IF(D67="YES","Comply with ESS 4 § 25 to 28 - Adopt an Engagement with Children Protocol","Continue with the next question")</f>
        <v>Continue with the next question</v>
      </c>
      <c r="F67" s="63" t="str">
        <f>IF(D67="YES","B","C")</f>
        <v>C</v>
      </c>
      <c r="G67" s="71"/>
      <c r="H67" s="95" t="str">
        <f t="shared" si="16"/>
        <v>NO</v>
      </c>
      <c r="I67" s="72"/>
      <c r="J67" s="72"/>
      <c r="K67" s="72"/>
      <c r="L67" s="73"/>
      <c r="M67" s="43" t="s">
        <v>59</v>
      </c>
      <c r="N67" s="44"/>
      <c r="O67" s="74"/>
      <c r="P67" s="75"/>
      <c r="Q67" s="76"/>
      <c r="R67" s="46"/>
      <c r="S67" s="5"/>
      <c r="T67" s="5"/>
      <c r="U67" s="5"/>
      <c r="V67" s="5"/>
      <c r="W67" s="5"/>
      <c r="X67" s="5"/>
      <c r="Y67" s="5"/>
      <c r="Z67" s="5"/>
      <c r="AA67" s="5"/>
      <c r="AB67" s="5"/>
      <c r="AC67" s="5"/>
      <c r="AD67" s="5"/>
      <c r="AE67" s="5"/>
      <c r="AF67" s="5"/>
      <c r="AG67" s="5"/>
    </row>
    <row r="68" spans="1:33" ht="35.25" customHeight="1">
      <c r="A68" s="36">
        <f t="shared" si="17"/>
        <v>50</v>
      </c>
      <c r="B68" s="171" t="s">
        <v>118</v>
      </c>
      <c r="C68" s="170"/>
      <c r="D68" s="47" t="s">
        <v>46</v>
      </c>
      <c r="E68" s="90" t="str">
        <f>IF(D68="YES","Comply with ESS 4 § 29 to 31 - Obtain prior consent and authorization for the use of image","Continue with the next question")</f>
        <v>Continue with the next question</v>
      </c>
      <c r="F68" s="63" t="str">
        <f>IF(D68="YES","C","C")</f>
        <v>C</v>
      </c>
      <c r="G68" s="71"/>
      <c r="H68" s="95" t="str">
        <f t="shared" si="16"/>
        <v>NO</v>
      </c>
      <c r="I68" s="72"/>
      <c r="J68" s="72"/>
      <c r="K68" s="72"/>
      <c r="L68" s="73"/>
      <c r="M68" s="43" t="s">
        <v>59</v>
      </c>
      <c r="N68" s="44"/>
      <c r="O68" s="74"/>
      <c r="P68" s="75"/>
      <c r="Q68" s="76"/>
      <c r="R68" s="46"/>
      <c r="S68" s="5"/>
      <c r="T68" s="5"/>
      <c r="U68" s="5"/>
      <c r="V68" s="5"/>
      <c r="W68" s="5"/>
      <c r="X68" s="5"/>
      <c r="Y68" s="5"/>
      <c r="Z68" s="5"/>
      <c r="AA68" s="5"/>
      <c r="AB68" s="5"/>
      <c r="AC68" s="5"/>
      <c r="AD68" s="5"/>
      <c r="AE68" s="5"/>
      <c r="AF68" s="5"/>
      <c r="AG68" s="5"/>
    </row>
    <row r="69" spans="1:33" ht="52.5" customHeight="1">
      <c r="A69" s="36">
        <f t="shared" si="17"/>
        <v>51</v>
      </c>
      <c r="B69" s="171" t="s">
        <v>119</v>
      </c>
      <c r="C69" s="170"/>
      <c r="D69" s="47" t="s">
        <v>46</v>
      </c>
      <c r="E69" s="6" t="str">
        <f>IF(D69="YES","Comply with ESS 4 § 21 to 24. (Emergency Preparedness Measures)","Continue with ESS 5")</f>
        <v>Continue with ESS 5</v>
      </c>
      <c r="F69" s="63" t="str">
        <f>IF(D69="YES","B","C")</f>
        <v>C</v>
      </c>
      <c r="G69" s="71"/>
      <c r="H69" s="95" t="str">
        <f t="shared" si="16"/>
        <v>NO</v>
      </c>
      <c r="I69" s="72"/>
      <c r="J69" s="72"/>
      <c r="K69" s="72"/>
      <c r="L69" s="73"/>
      <c r="M69" s="43" t="s">
        <v>59</v>
      </c>
      <c r="N69" s="44"/>
      <c r="O69" s="74"/>
      <c r="P69" s="75"/>
      <c r="Q69" s="76"/>
      <c r="R69" s="46"/>
      <c r="S69" s="5"/>
      <c r="T69" s="5"/>
      <c r="U69" s="5"/>
      <c r="V69" s="5"/>
      <c r="W69" s="5"/>
      <c r="X69" s="5"/>
      <c r="Y69" s="5"/>
      <c r="Z69" s="5"/>
      <c r="AA69" s="5"/>
      <c r="AB69" s="5"/>
      <c r="AC69" s="5"/>
      <c r="AD69" s="5"/>
      <c r="AE69" s="5"/>
      <c r="AF69" s="5"/>
      <c r="AG69" s="5"/>
    </row>
    <row r="70" spans="1:33" ht="57" customHeight="1">
      <c r="A70" s="58" t="s">
        <v>120</v>
      </c>
      <c r="B70" s="28" t="s">
        <v>121</v>
      </c>
      <c r="C70" s="29" t="s">
        <v>122</v>
      </c>
      <c r="D70" s="91"/>
      <c r="E70" s="60"/>
      <c r="F70" s="61"/>
      <c r="G70" s="71"/>
      <c r="H70" s="72"/>
      <c r="I70" s="72"/>
      <c r="J70" s="72"/>
      <c r="K70" s="72"/>
      <c r="L70" s="73"/>
      <c r="M70" s="62"/>
      <c r="N70" s="44"/>
      <c r="O70" s="74"/>
      <c r="P70" s="75"/>
      <c r="Q70" s="76"/>
      <c r="R70" s="46"/>
      <c r="S70" s="5"/>
      <c r="T70" s="5"/>
      <c r="U70" s="5"/>
      <c r="V70" s="5"/>
      <c r="W70" s="5"/>
      <c r="X70" s="5"/>
      <c r="Y70" s="5"/>
      <c r="Z70" s="5"/>
      <c r="AA70" s="5"/>
      <c r="AB70" s="5"/>
      <c r="AC70" s="5"/>
      <c r="AD70" s="5"/>
      <c r="AE70" s="5"/>
      <c r="AF70" s="5"/>
      <c r="AG70" s="5"/>
    </row>
    <row r="71" spans="1:33" ht="38.25" customHeight="1">
      <c r="A71" s="36">
        <f>+A69+1</f>
        <v>52</v>
      </c>
      <c r="B71" s="180" t="s">
        <v>123</v>
      </c>
      <c r="C71" s="168"/>
      <c r="D71" s="47" t="s">
        <v>46</v>
      </c>
      <c r="E71" s="6" t="str">
        <f>IF(D71="YES","ESS 5 is triggered. Formulate a Process Framework","Go to Question 55")</f>
        <v>Go to Question 55</v>
      </c>
      <c r="F71" s="63" t="str">
        <f>IF(D71="YES","B+","C")</f>
        <v>C</v>
      </c>
      <c r="G71" s="71"/>
      <c r="H71" s="72"/>
      <c r="I71" s="95" t="str">
        <f t="shared" ref="I71:I73" si="19">+D71</f>
        <v>NO</v>
      </c>
      <c r="J71" s="72"/>
      <c r="K71" s="72"/>
      <c r="L71" s="73"/>
      <c r="M71" s="43" t="s">
        <v>41</v>
      </c>
      <c r="N71" s="44"/>
      <c r="O71" s="74"/>
      <c r="P71" s="75"/>
      <c r="Q71" s="76"/>
      <c r="R71" s="46"/>
      <c r="S71" s="5"/>
      <c r="T71" s="5"/>
      <c r="U71" s="5"/>
      <c r="V71" s="5"/>
      <c r="W71" s="5"/>
      <c r="X71" s="5"/>
      <c r="Y71" s="5"/>
      <c r="Z71" s="5"/>
      <c r="AA71" s="5"/>
      <c r="AB71" s="5"/>
      <c r="AC71" s="5"/>
      <c r="AD71" s="5"/>
      <c r="AE71" s="5"/>
      <c r="AF71" s="5"/>
      <c r="AG71" s="5"/>
    </row>
    <row r="72" spans="1:33" ht="21.75" customHeight="1">
      <c r="A72" s="36">
        <f t="shared" ref="A72:A80" si="20">+A71+1</f>
        <v>53</v>
      </c>
      <c r="B72" s="181" t="s">
        <v>124</v>
      </c>
      <c r="C72" s="170"/>
      <c r="D72" s="47" t="s">
        <v>125</v>
      </c>
      <c r="E72" s="70" t="str">
        <f>IF(D72="YES","Continue with the next question","STOP on the grounds of the Exclusion List § 8 and the ESS 5 § 13 and 14")</f>
        <v>STOP on the grounds of the Exclusion List § 8 and the ESS 5 § 13 and 14</v>
      </c>
      <c r="F72" s="63" t="str">
        <f>IF(D72="YES","B+", IF(D72="NO","A",IF(D72="N/A","C","A")))</f>
        <v>C</v>
      </c>
      <c r="G72" s="71"/>
      <c r="H72" s="72"/>
      <c r="I72" s="95" t="str">
        <f t="shared" si="19"/>
        <v>N/A</v>
      </c>
      <c r="J72" s="72"/>
      <c r="K72" s="72"/>
      <c r="L72" s="73"/>
      <c r="M72" s="43" t="s">
        <v>41</v>
      </c>
      <c r="N72" s="44"/>
      <c r="O72" s="74"/>
      <c r="P72" s="75"/>
      <c r="Q72" s="76"/>
      <c r="R72" s="46"/>
      <c r="S72" s="5"/>
      <c r="T72" s="5"/>
      <c r="U72" s="5"/>
      <c r="V72" s="5"/>
      <c r="W72" s="5"/>
      <c r="X72" s="5"/>
      <c r="Y72" s="5"/>
      <c r="Z72" s="5"/>
      <c r="AA72" s="5"/>
      <c r="AB72" s="5"/>
      <c r="AC72" s="5"/>
      <c r="AD72" s="5"/>
      <c r="AE72" s="5"/>
      <c r="AF72" s="5"/>
      <c r="AG72" s="5"/>
    </row>
    <row r="73" spans="1:33" ht="21.75" customHeight="1">
      <c r="A73" s="36">
        <f t="shared" si="20"/>
        <v>54</v>
      </c>
      <c r="B73" s="181" t="s">
        <v>126</v>
      </c>
      <c r="C73" s="170"/>
      <c r="D73" s="47" t="s">
        <v>46</v>
      </c>
      <c r="E73" s="6" t="str">
        <f>IF(D73="YES","Comply with the ESS 5 unless the restrictions are voluntarily adopted (ESS 5 § 15 to 17)","Go to question 57")</f>
        <v>Go to question 57</v>
      </c>
      <c r="F73" s="63" t="str">
        <f>IF(D73="YES","B+","C")</f>
        <v>C</v>
      </c>
      <c r="G73" s="71"/>
      <c r="H73" s="72"/>
      <c r="I73" s="95" t="str">
        <f t="shared" si="19"/>
        <v>NO</v>
      </c>
      <c r="J73" s="72"/>
      <c r="K73" s="72"/>
      <c r="L73" s="73"/>
      <c r="M73" s="43" t="s">
        <v>41</v>
      </c>
      <c r="N73" s="44"/>
      <c r="O73" s="74"/>
      <c r="P73" s="75"/>
      <c r="Q73" s="76"/>
      <c r="R73" s="46"/>
      <c r="S73" s="5"/>
      <c r="T73" s="5"/>
      <c r="U73" s="5"/>
      <c r="V73" s="5"/>
      <c r="W73" s="5"/>
      <c r="X73" s="5"/>
      <c r="Y73" s="5"/>
      <c r="Z73" s="5"/>
      <c r="AA73" s="5"/>
      <c r="AB73" s="5"/>
      <c r="AC73" s="5"/>
      <c r="AD73" s="5"/>
      <c r="AE73" s="5"/>
      <c r="AF73" s="5"/>
      <c r="AG73" s="5"/>
    </row>
    <row r="74" spans="1:33" ht="21.75" customHeight="1">
      <c r="A74" s="36">
        <f t="shared" si="20"/>
        <v>55</v>
      </c>
      <c r="B74" s="171" t="s">
        <v>127</v>
      </c>
      <c r="C74" s="170"/>
      <c r="D74" s="47" t="s">
        <v>40</v>
      </c>
      <c r="E74" s="6" t="str">
        <f>IF(D74="YES","The ESS 5 does not apply: verify the conditions set in ESS 5 § 15 to 17","Ensure the process to obtain the FPIC from the affected communities")</f>
        <v>The ESS 5 does not apply: verify the conditions set in ESS 5 § 15 to 17</v>
      </c>
      <c r="F74" s="63" t="str">
        <f>IF(D74="YES","C","B+")</f>
        <v>C</v>
      </c>
      <c r="G74" s="71"/>
      <c r="H74" s="72"/>
      <c r="I74" s="95"/>
      <c r="J74" s="72"/>
      <c r="K74" s="72"/>
      <c r="L74" s="73"/>
      <c r="M74" s="43" t="s">
        <v>41</v>
      </c>
      <c r="N74" s="44"/>
      <c r="O74" s="74"/>
      <c r="P74" s="75"/>
      <c r="Q74" s="76"/>
      <c r="R74" s="96"/>
      <c r="S74" s="5"/>
      <c r="T74" s="5"/>
      <c r="U74" s="5"/>
      <c r="V74" s="5"/>
      <c r="W74" s="5"/>
      <c r="X74" s="5"/>
      <c r="Y74" s="5"/>
      <c r="Z74" s="5"/>
      <c r="AA74" s="5"/>
      <c r="AB74" s="5"/>
      <c r="AC74" s="5"/>
      <c r="AD74" s="5"/>
      <c r="AE74" s="5"/>
      <c r="AF74" s="5"/>
      <c r="AG74" s="5"/>
    </row>
    <row r="75" spans="1:33" ht="21.75" customHeight="1">
      <c r="A75" s="36">
        <f t="shared" si="20"/>
        <v>56</v>
      </c>
      <c r="B75" s="171" t="s">
        <v>128</v>
      </c>
      <c r="C75" s="170"/>
      <c r="D75" s="47" t="s">
        <v>46</v>
      </c>
      <c r="E75" s="6" t="str">
        <f>IF(D75="YES","Comply with ESS 5 or demonstrate restriction have been voluntarily accepted by affected communities and verify that personnel (rangers &amp; NGO staff) are trained in conflict resolution/enforcement","Continue with the next question")</f>
        <v>Continue with the next question</v>
      </c>
      <c r="F75" s="63" t="str">
        <f t="shared" ref="F75:F79" si="21">IF(D75="YES","B+","C")</f>
        <v>C</v>
      </c>
      <c r="G75" s="71"/>
      <c r="H75" s="95" t="str">
        <f>+D75</f>
        <v>NO</v>
      </c>
      <c r="I75" s="95" t="str">
        <f t="shared" ref="I75:I80" si="22">+D75</f>
        <v>NO</v>
      </c>
      <c r="J75" s="72"/>
      <c r="K75" s="72"/>
      <c r="L75" s="73"/>
      <c r="M75" s="43" t="s">
        <v>41</v>
      </c>
      <c r="N75" s="44"/>
      <c r="O75" s="74"/>
      <c r="P75" s="75"/>
      <c r="Q75" s="76"/>
      <c r="R75" s="46"/>
      <c r="S75" s="5"/>
      <c r="T75" s="5"/>
      <c r="U75" s="5"/>
      <c r="V75" s="5"/>
      <c r="W75" s="5"/>
      <c r="X75" s="5"/>
      <c r="Y75" s="5"/>
      <c r="Z75" s="5"/>
      <c r="AA75" s="5"/>
      <c r="AB75" s="5"/>
      <c r="AC75" s="5"/>
      <c r="AD75" s="5"/>
      <c r="AE75" s="5"/>
      <c r="AF75" s="5"/>
      <c r="AG75" s="5"/>
    </row>
    <row r="76" spans="1:33" ht="21.75" customHeight="1">
      <c r="A76" s="36">
        <f t="shared" si="20"/>
        <v>57</v>
      </c>
      <c r="B76" s="171" t="s">
        <v>129</v>
      </c>
      <c r="C76" s="170"/>
      <c r="D76" s="47" t="s">
        <v>46</v>
      </c>
      <c r="E76" s="6" t="str">
        <f>IF(D76="YES","Comply with the ESS 5","Continue with the next question")</f>
        <v>Continue with the next question</v>
      </c>
      <c r="F76" s="63" t="str">
        <f t="shared" si="21"/>
        <v>C</v>
      </c>
      <c r="G76" s="71"/>
      <c r="H76" s="72"/>
      <c r="I76" s="95" t="str">
        <f t="shared" si="22"/>
        <v>NO</v>
      </c>
      <c r="J76" s="72"/>
      <c r="K76" s="72"/>
      <c r="L76" s="73"/>
      <c r="M76" s="43" t="s">
        <v>41</v>
      </c>
      <c r="N76" s="44"/>
      <c r="O76" s="74"/>
      <c r="P76" s="75"/>
      <c r="Q76" s="76"/>
      <c r="R76" s="46"/>
      <c r="S76" s="5"/>
      <c r="T76" s="5"/>
      <c r="U76" s="5"/>
      <c r="V76" s="5"/>
      <c r="W76" s="5"/>
      <c r="X76" s="5"/>
      <c r="Y76" s="5"/>
      <c r="Z76" s="5"/>
      <c r="AA76" s="5"/>
      <c r="AB76" s="5"/>
      <c r="AC76" s="5"/>
      <c r="AD76" s="5"/>
      <c r="AE76" s="5"/>
      <c r="AF76" s="5"/>
      <c r="AG76" s="5"/>
    </row>
    <row r="77" spans="1:33" ht="21.75" customHeight="1">
      <c r="A77" s="36">
        <f t="shared" si="20"/>
        <v>58</v>
      </c>
      <c r="B77" s="181" t="s">
        <v>130</v>
      </c>
      <c r="C77" s="170"/>
      <c r="D77" s="47" t="s">
        <v>46</v>
      </c>
      <c r="E77" s="6" t="str">
        <f>IF(D77="YES","Comply with ESS 5, unless the restrictions are voluntarily adopted (§ 15 to 17) and ESS 8","Continue with the next question")</f>
        <v>Continue with the next question</v>
      </c>
      <c r="F77" s="63" t="str">
        <f t="shared" si="21"/>
        <v>C</v>
      </c>
      <c r="G77" s="71"/>
      <c r="H77" s="72"/>
      <c r="I77" s="95" t="str">
        <f t="shared" si="22"/>
        <v>NO</v>
      </c>
      <c r="J77" s="72"/>
      <c r="K77" s="72"/>
      <c r="L77" s="95" t="str">
        <f>+D77</f>
        <v>NO</v>
      </c>
      <c r="M77" s="43" t="s">
        <v>41</v>
      </c>
      <c r="N77" s="44"/>
      <c r="O77" s="74"/>
      <c r="P77" s="75"/>
      <c r="Q77" s="76"/>
      <c r="R77" s="46"/>
      <c r="S77" s="5"/>
      <c r="T77" s="5"/>
      <c r="U77" s="5"/>
      <c r="V77" s="5"/>
      <c r="W77" s="5"/>
      <c r="X77" s="5"/>
      <c r="Y77" s="5"/>
      <c r="Z77" s="5"/>
      <c r="AA77" s="5"/>
      <c r="AB77" s="5"/>
      <c r="AC77" s="5"/>
      <c r="AD77" s="5"/>
      <c r="AE77" s="5"/>
      <c r="AF77" s="5"/>
      <c r="AG77" s="5"/>
    </row>
    <row r="78" spans="1:33" ht="21.75" customHeight="1">
      <c r="A78" s="36">
        <f t="shared" si="20"/>
        <v>59</v>
      </c>
      <c r="B78" s="181" t="s">
        <v>131</v>
      </c>
      <c r="C78" s="170"/>
      <c r="D78" s="47" t="s">
        <v>46</v>
      </c>
      <c r="E78" s="6" t="str">
        <f>IF(D78="YES","Comply with the ESS 5 ","Continue with the next question")</f>
        <v>Continue with the next question</v>
      </c>
      <c r="F78" s="63" t="str">
        <f t="shared" si="21"/>
        <v>C</v>
      </c>
      <c r="G78" s="71"/>
      <c r="H78" s="72"/>
      <c r="I78" s="95" t="str">
        <f t="shared" si="22"/>
        <v>NO</v>
      </c>
      <c r="J78" s="72"/>
      <c r="K78" s="72"/>
      <c r="L78" s="73"/>
      <c r="M78" s="43" t="s">
        <v>41</v>
      </c>
      <c r="N78" s="44"/>
      <c r="O78" s="74"/>
      <c r="P78" s="75"/>
      <c r="Q78" s="76"/>
      <c r="R78" s="46"/>
      <c r="S78" s="5"/>
      <c r="T78" s="5"/>
      <c r="U78" s="5"/>
      <c r="V78" s="5"/>
      <c r="W78" s="5"/>
      <c r="X78" s="5"/>
      <c r="Y78" s="5"/>
      <c r="Z78" s="5"/>
      <c r="AA78" s="5"/>
      <c r="AB78" s="5"/>
      <c r="AC78" s="5"/>
      <c r="AD78" s="5"/>
      <c r="AE78" s="5"/>
      <c r="AF78" s="5"/>
      <c r="AG78" s="5"/>
    </row>
    <row r="79" spans="1:33" ht="21.75" customHeight="1">
      <c r="A79" s="36">
        <f t="shared" si="20"/>
        <v>60</v>
      </c>
      <c r="B79" s="181" t="s">
        <v>132</v>
      </c>
      <c r="C79" s="170"/>
      <c r="D79" s="47" t="s">
        <v>46</v>
      </c>
      <c r="E79" s="6" t="str">
        <f>IF(D79="YES","Comply with ESS 7 in addition to ESS 5. It may also need to comply with ESS 8.","Continue with the next question")</f>
        <v>Continue with the next question</v>
      </c>
      <c r="F79" s="63" t="str">
        <f t="shared" si="21"/>
        <v>C</v>
      </c>
      <c r="G79" s="71"/>
      <c r="H79" s="72"/>
      <c r="I79" s="95" t="str">
        <f t="shared" si="22"/>
        <v>NO</v>
      </c>
      <c r="J79" s="72"/>
      <c r="K79" s="95" t="str">
        <f>+D79</f>
        <v>NO</v>
      </c>
      <c r="L79" s="73"/>
      <c r="M79" s="43" t="s">
        <v>41</v>
      </c>
      <c r="N79" s="44"/>
      <c r="O79" s="74"/>
      <c r="P79" s="75"/>
      <c r="Q79" s="76"/>
      <c r="R79" s="46"/>
      <c r="S79" s="5"/>
      <c r="T79" s="5"/>
      <c r="U79" s="5"/>
      <c r="V79" s="5"/>
      <c r="W79" s="5"/>
      <c r="X79" s="5"/>
      <c r="Y79" s="5"/>
      <c r="Z79" s="5"/>
      <c r="AA79" s="5"/>
      <c r="AB79" s="5"/>
      <c r="AC79" s="5"/>
      <c r="AD79" s="5"/>
      <c r="AE79" s="5"/>
      <c r="AF79" s="5"/>
      <c r="AG79" s="5"/>
    </row>
    <row r="80" spans="1:33" ht="40.5" customHeight="1">
      <c r="A80" s="36">
        <f t="shared" si="20"/>
        <v>61</v>
      </c>
      <c r="B80" s="178" t="s">
        <v>133</v>
      </c>
      <c r="C80" s="182"/>
      <c r="D80" s="47" t="s">
        <v>40</v>
      </c>
      <c r="E80" s="6" t="str">
        <f>IF(D80="YES","ESS 5 does not apply (See ESS 5 § 19)","Continue with ESS 6")</f>
        <v>ESS 5 does not apply (See ESS 5 § 19)</v>
      </c>
      <c r="F80" s="63" t="str">
        <f>IF(D80="YES","C","C")</f>
        <v>C</v>
      </c>
      <c r="G80" s="71"/>
      <c r="H80" s="72"/>
      <c r="I80" s="95" t="str">
        <f t="shared" si="22"/>
        <v>YES</v>
      </c>
      <c r="J80" s="72"/>
      <c r="K80" s="95"/>
      <c r="L80" s="73"/>
      <c r="M80" s="43" t="s">
        <v>41</v>
      </c>
      <c r="N80" s="44"/>
      <c r="O80" s="74"/>
      <c r="P80" s="75"/>
      <c r="Q80" s="76"/>
      <c r="R80" s="46"/>
      <c r="S80" s="5"/>
      <c r="T80" s="5"/>
      <c r="U80" s="5"/>
      <c r="V80" s="5"/>
      <c r="W80" s="5"/>
      <c r="X80" s="5"/>
      <c r="Y80" s="5"/>
      <c r="Z80" s="5"/>
      <c r="AA80" s="5"/>
      <c r="AB80" s="5"/>
      <c r="AC80" s="5"/>
      <c r="AD80" s="5"/>
      <c r="AE80" s="5"/>
      <c r="AF80" s="5"/>
      <c r="AG80" s="5"/>
    </row>
    <row r="81" spans="1:33" ht="45.75" customHeight="1">
      <c r="A81" s="58" t="s">
        <v>134</v>
      </c>
      <c r="B81" s="28" t="s">
        <v>135</v>
      </c>
      <c r="C81" s="97" t="s">
        <v>136</v>
      </c>
      <c r="D81" s="91"/>
      <c r="E81" s="60"/>
      <c r="F81" s="61"/>
      <c r="G81" s="71"/>
      <c r="H81" s="72"/>
      <c r="I81" s="72"/>
      <c r="J81" s="72"/>
      <c r="K81" s="72"/>
      <c r="L81" s="73"/>
      <c r="M81" s="62"/>
      <c r="N81" s="44"/>
      <c r="O81" s="74"/>
      <c r="P81" s="75"/>
      <c r="Q81" s="76"/>
      <c r="R81" s="46"/>
      <c r="S81" s="5"/>
      <c r="T81" s="5"/>
      <c r="U81" s="5"/>
      <c r="V81" s="5"/>
      <c r="W81" s="5"/>
      <c r="X81" s="5"/>
      <c r="Y81" s="5"/>
      <c r="Z81" s="5"/>
      <c r="AA81" s="5"/>
      <c r="AB81" s="5"/>
      <c r="AC81" s="5"/>
      <c r="AD81" s="5"/>
      <c r="AE81" s="5"/>
      <c r="AF81" s="5"/>
      <c r="AG81" s="5"/>
    </row>
    <row r="82" spans="1:33" ht="21.75" customHeight="1">
      <c r="A82" s="36">
        <f>+A80+1</f>
        <v>62</v>
      </c>
      <c r="B82" s="183" t="s">
        <v>137</v>
      </c>
      <c r="C82" s="184"/>
      <c r="D82" s="47" t="s">
        <v>46</v>
      </c>
      <c r="E82" s="6" t="str">
        <f>IF(D82="YES","Refer to ESS 6 and answer the following questions","Continue with the next question")</f>
        <v>Continue with the next question</v>
      </c>
      <c r="F82" s="63" t="str">
        <f t="shared" ref="F82:F83" si="23">IF(D82="YES","B","C")</f>
        <v>C</v>
      </c>
      <c r="G82" s="71"/>
      <c r="H82" s="72"/>
      <c r="I82" s="72"/>
      <c r="J82" s="95" t="str">
        <f t="shared" ref="J82:J98" si="24">+D82</f>
        <v>NO</v>
      </c>
      <c r="K82" s="72"/>
      <c r="L82" s="73"/>
      <c r="M82" s="43" t="s">
        <v>41</v>
      </c>
      <c r="N82" s="44"/>
      <c r="O82" s="74"/>
      <c r="P82" s="75"/>
      <c r="Q82" s="76"/>
      <c r="R82" s="46"/>
      <c r="S82" s="5"/>
      <c r="T82" s="5"/>
      <c r="U82" s="5"/>
      <c r="V82" s="5"/>
      <c r="W82" s="5"/>
      <c r="X82" s="5"/>
      <c r="Y82" s="5"/>
      <c r="Z82" s="5"/>
      <c r="AA82" s="5"/>
      <c r="AB82" s="5"/>
      <c r="AC82" s="5"/>
      <c r="AD82" s="5"/>
      <c r="AE82" s="5"/>
      <c r="AF82" s="5"/>
      <c r="AG82" s="5"/>
    </row>
    <row r="83" spans="1:33" ht="21.75" customHeight="1">
      <c r="A83" s="36">
        <f t="shared" ref="A83:A86" si="25">+A82+1</f>
        <v>63</v>
      </c>
      <c r="B83" s="185" t="s">
        <v>138</v>
      </c>
      <c r="C83" s="186"/>
      <c r="D83" s="47" t="s">
        <v>46</v>
      </c>
      <c r="E83" s="6" t="str">
        <f>IF(D83="YES","Comply with ESS 6 § 11 to 19","Continue with the next question")</f>
        <v>Continue with the next question</v>
      </c>
      <c r="F83" s="63" t="str">
        <f t="shared" si="23"/>
        <v>C</v>
      </c>
      <c r="G83" s="71"/>
      <c r="H83" s="72"/>
      <c r="I83" s="72"/>
      <c r="J83" s="95" t="str">
        <f t="shared" si="24"/>
        <v>NO</v>
      </c>
      <c r="K83" s="72"/>
      <c r="L83" s="73"/>
      <c r="M83" s="43" t="s">
        <v>41</v>
      </c>
      <c r="N83" s="44"/>
      <c r="O83" s="74"/>
      <c r="P83" s="75"/>
      <c r="Q83" s="76"/>
      <c r="R83" s="46"/>
      <c r="S83" s="5"/>
      <c r="T83" s="5"/>
      <c r="U83" s="5"/>
      <c r="V83" s="5"/>
      <c r="W83" s="5"/>
      <c r="X83" s="5"/>
      <c r="Y83" s="5"/>
      <c r="Z83" s="5"/>
      <c r="AA83" s="5"/>
      <c r="AB83" s="5"/>
      <c r="AC83" s="5"/>
      <c r="AD83" s="5"/>
      <c r="AE83" s="5"/>
      <c r="AF83" s="5"/>
      <c r="AG83" s="5"/>
    </row>
    <row r="84" spans="1:33" ht="21.75" customHeight="1">
      <c r="A84" s="36">
        <f t="shared" si="25"/>
        <v>64</v>
      </c>
      <c r="B84" s="171" t="s">
        <v>139</v>
      </c>
      <c r="C84" s="170"/>
      <c r="D84" s="47" t="s">
        <v>40</v>
      </c>
      <c r="E84" s="6" t="str">
        <f>IF(D84="YES","Comply with ESS 6 § 14","Continue with the next question")</f>
        <v>Comply with ESS 6 § 14</v>
      </c>
      <c r="F84" s="63" t="str">
        <f>IF(85="YES","B","C")</f>
        <v>C</v>
      </c>
      <c r="G84" s="71"/>
      <c r="H84" s="72"/>
      <c r="I84" s="72"/>
      <c r="J84" s="95" t="str">
        <f t="shared" si="24"/>
        <v>YES</v>
      </c>
      <c r="K84" s="72"/>
      <c r="L84" s="73"/>
      <c r="M84" s="43" t="s">
        <v>59</v>
      </c>
      <c r="N84" s="44"/>
      <c r="O84" s="74"/>
      <c r="P84" s="75"/>
      <c r="Q84" s="76"/>
      <c r="R84" s="46"/>
      <c r="S84" s="5"/>
      <c r="T84" s="5"/>
      <c r="U84" s="5"/>
      <c r="V84" s="5"/>
      <c r="W84" s="5"/>
      <c r="X84" s="5"/>
      <c r="Y84" s="5"/>
      <c r="Z84" s="5"/>
      <c r="AA84" s="5"/>
      <c r="AB84" s="5"/>
      <c r="AC84" s="5"/>
      <c r="AD84" s="5"/>
      <c r="AE84" s="5"/>
      <c r="AF84" s="5"/>
      <c r="AG84" s="5"/>
    </row>
    <row r="85" spans="1:33" ht="21.75" customHeight="1">
      <c r="A85" s="36">
        <f t="shared" si="25"/>
        <v>65</v>
      </c>
      <c r="B85" s="171" t="s">
        <v>140</v>
      </c>
      <c r="C85" s="170"/>
      <c r="D85" s="47" t="s">
        <v>40</v>
      </c>
      <c r="E85" s="6" t="str">
        <f>IF(D85="YES","Comply with ESS 6 § 33 to 38","Continue with the next question")</f>
        <v>Comply with ESS 6 § 33 to 38</v>
      </c>
      <c r="F85" s="63" t="str">
        <f>IF(86="YES","B","C")</f>
        <v>C</v>
      </c>
      <c r="G85" s="71"/>
      <c r="H85" s="72"/>
      <c r="I85" s="72"/>
      <c r="J85" s="95" t="str">
        <f t="shared" si="24"/>
        <v>YES</v>
      </c>
      <c r="K85" s="72"/>
      <c r="L85" s="73"/>
      <c r="M85" s="43" t="s">
        <v>59</v>
      </c>
      <c r="N85" s="44"/>
      <c r="O85" s="74"/>
      <c r="P85" s="75"/>
      <c r="Q85" s="76"/>
      <c r="R85" s="46"/>
      <c r="S85" s="5"/>
      <c r="T85" s="5"/>
      <c r="U85" s="5"/>
      <c r="V85" s="5"/>
      <c r="W85" s="5"/>
      <c r="X85" s="5"/>
      <c r="Y85" s="5"/>
      <c r="Z85" s="5"/>
      <c r="AA85" s="5"/>
      <c r="AB85" s="5"/>
      <c r="AC85" s="5"/>
      <c r="AD85" s="5"/>
      <c r="AE85" s="5"/>
      <c r="AF85" s="5"/>
      <c r="AG85" s="5"/>
    </row>
    <row r="86" spans="1:33" ht="21.75" customHeight="1">
      <c r="A86" s="36">
        <f t="shared" si="25"/>
        <v>66</v>
      </c>
      <c r="B86" s="171" t="s">
        <v>141</v>
      </c>
      <c r="C86" s="170"/>
      <c r="D86" s="47" t="s">
        <v>46</v>
      </c>
      <c r="E86" s="6" t="str">
        <f>IF(D86="YES","Answer the following questions","Go to question 68")</f>
        <v>Go to question 68</v>
      </c>
      <c r="F86" s="63" t="str">
        <f>IF(D86="YES","C","C")</f>
        <v>C</v>
      </c>
      <c r="G86" s="71"/>
      <c r="H86" s="72"/>
      <c r="I86" s="72"/>
      <c r="J86" s="95" t="str">
        <f t="shared" si="24"/>
        <v>NO</v>
      </c>
      <c r="K86" s="72"/>
      <c r="L86" s="73"/>
      <c r="M86" s="93"/>
      <c r="N86" s="44"/>
      <c r="O86" s="74"/>
      <c r="P86" s="75"/>
      <c r="Q86" s="76"/>
      <c r="R86" s="46"/>
      <c r="S86" s="5"/>
      <c r="T86" s="5"/>
      <c r="U86" s="5"/>
      <c r="V86" s="5"/>
      <c r="W86" s="5"/>
      <c r="X86" s="5"/>
      <c r="Y86" s="5"/>
      <c r="Z86" s="5"/>
      <c r="AA86" s="5"/>
      <c r="AB86" s="5"/>
      <c r="AC86" s="5"/>
      <c r="AD86" s="5"/>
      <c r="AE86" s="5"/>
      <c r="AF86" s="5"/>
      <c r="AG86" s="5"/>
    </row>
    <row r="87" spans="1:33" ht="21.75" customHeight="1">
      <c r="A87" s="98" t="s">
        <v>142</v>
      </c>
      <c r="B87" s="187" t="s">
        <v>143</v>
      </c>
      <c r="C87" s="170"/>
      <c r="D87" s="47" t="s">
        <v>46</v>
      </c>
      <c r="E87" s="99" t="str">
        <f t="shared" ref="E87:E89" si="26">IF(D87="YES","Comply with ESS 6 § 39 to 43 (Site Risk Assessment and ESCOP / or ESIA)","Continue with the next question")</f>
        <v>Continue with the next question</v>
      </c>
      <c r="F87" s="63" t="str">
        <f t="shared" ref="F87:F91" si="27">IF(D87="YES","B","C")</f>
        <v>C</v>
      </c>
      <c r="G87" s="71"/>
      <c r="H87" s="72"/>
      <c r="I87" s="72"/>
      <c r="J87" s="95" t="str">
        <f t="shared" si="24"/>
        <v>NO</v>
      </c>
      <c r="K87" s="72"/>
      <c r="L87" s="73"/>
      <c r="M87" s="43" t="s">
        <v>59</v>
      </c>
      <c r="N87" s="44"/>
      <c r="O87" s="74"/>
      <c r="P87" s="75"/>
      <c r="Q87" s="76"/>
      <c r="R87" s="46"/>
      <c r="S87" s="5"/>
      <c r="T87" s="5"/>
      <c r="U87" s="5"/>
      <c r="V87" s="5"/>
      <c r="W87" s="5"/>
      <c r="X87" s="5"/>
      <c r="Y87" s="5"/>
      <c r="Z87" s="5"/>
      <c r="AA87" s="5"/>
      <c r="AB87" s="5"/>
      <c r="AC87" s="5"/>
      <c r="AD87" s="5"/>
      <c r="AE87" s="5"/>
      <c r="AF87" s="5"/>
      <c r="AG87" s="5"/>
    </row>
    <row r="88" spans="1:33" ht="21.75" customHeight="1">
      <c r="A88" s="98" t="s">
        <v>144</v>
      </c>
      <c r="B88" s="187" t="s">
        <v>145</v>
      </c>
      <c r="C88" s="170"/>
      <c r="D88" s="47" t="s">
        <v>46</v>
      </c>
      <c r="E88" s="99" t="str">
        <f t="shared" si="26"/>
        <v>Continue with the next question</v>
      </c>
      <c r="F88" s="63" t="str">
        <f t="shared" si="27"/>
        <v>C</v>
      </c>
      <c r="G88" s="71"/>
      <c r="H88" s="72"/>
      <c r="I88" s="72"/>
      <c r="J88" s="95" t="str">
        <f t="shared" si="24"/>
        <v>NO</v>
      </c>
      <c r="K88" s="72"/>
      <c r="L88" s="73"/>
      <c r="M88" s="43" t="s">
        <v>59</v>
      </c>
      <c r="N88" s="44"/>
      <c r="O88" s="74"/>
      <c r="P88" s="75"/>
      <c r="Q88" s="76"/>
      <c r="R88" s="46"/>
      <c r="S88" s="5"/>
      <c r="T88" s="5"/>
      <c r="U88" s="5"/>
      <c r="V88" s="5"/>
      <c r="W88" s="5"/>
      <c r="X88" s="5"/>
      <c r="Y88" s="5"/>
      <c r="Z88" s="5"/>
      <c r="AA88" s="5"/>
      <c r="AB88" s="5"/>
      <c r="AC88" s="5"/>
      <c r="AD88" s="5"/>
      <c r="AE88" s="5"/>
      <c r="AF88" s="5"/>
      <c r="AG88" s="5"/>
    </row>
    <row r="89" spans="1:33" ht="21.75" customHeight="1">
      <c r="A89" s="98" t="s">
        <v>146</v>
      </c>
      <c r="B89" s="187" t="s">
        <v>147</v>
      </c>
      <c r="C89" s="170"/>
      <c r="D89" s="47" t="s">
        <v>46</v>
      </c>
      <c r="E89" s="99" t="str">
        <f t="shared" si="26"/>
        <v>Continue with the next question</v>
      </c>
      <c r="F89" s="63" t="str">
        <f t="shared" si="27"/>
        <v>C</v>
      </c>
      <c r="G89" s="71"/>
      <c r="H89" s="72"/>
      <c r="I89" s="72"/>
      <c r="J89" s="95" t="str">
        <f t="shared" si="24"/>
        <v>NO</v>
      </c>
      <c r="K89" s="72"/>
      <c r="L89" s="73"/>
      <c r="M89" s="43" t="s">
        <v>59</v>
      </c>
      <c r="N89" s="44"/>
      <c r="O89" s="74"/>
      <c r="P89" s="75"/>
      <c r="Q89" s="76"/>
      <c r="R89" s="46"/>
      <c r="S89" s="5"/>
      <c r="T89" s="5"/>
      <c r="U89" s="5"/>
      <c r="V89" s="5"/>
      <c r="W89" s="5"/>
      <c r="X89" s="5"/>
      <c r="Y89" s="5"/>
      <c r="Z89" s="5"/>
      <c r="AA89" s="5"/>
      <c r="AB89" s="5"/>
      <c r="AC89" s="5"/>
      <c r="AD89" s="5"/>
      <c r="AE89" s="5"/>
      <c r="AF89" s="5"/>
      <c r="AG89" s="5"/>
    </row>
    <row r="90" spans="1:33" ht="21.75" customHeight="1">
      <c r="A90" s="98" t="s">
        <v>148</v>
      </c>
      <c r="B90" s="187" t="s">
        <v>149</v>
      </c>
      <c r="C90" s="170"/>
      <c r="D90" s="47" t="s">
        <v>46</v>
      </c>
      <c r="E90" s="99" t="str">
        <f>IF(D90="YES","Comply with ESS 6 § 33 to 38 and § 39 to 43","Continue with the next question")</f>
        <v>Continue with the next question</v>
      </c>
      <c r="F90" s="63" t="str">
        <f t="shared" si="27"/>
        <v>C</v>
      </c>
      <c r="G90" s="71"/>
      <c r="H90" s="72"/>
      <c r="I90" s="72"/>
      <c r="J90" s="95" t="str">
        <f t="shared" si="24"/>
        <v>NO</v>
      </c>
      <c r="K90" s="72"/>
      <c r="L90" s="73"/>
      <c r="M90" s="43" t="s">
        <v>59</v>
      </c>
      <c r="N90" s="44"/>
      <c r="O90" s="74"/>
      <c r="P90" s="75"/>
      <c r="Q90" s="76"/>
      <c r="R90" s="46"/>
      <c r="S90" s="5"/>
      <c r="T90" s="5"/>
      <c r="U90" s="5"/>
      <c r="V90" s="5"/>
      <c r="W90" s="5"/>
      <c r="X90" s="5"/>
      <c r="Y90" s="5"/>
      <c r="Z90" s="5"/>
      <c r="AA90" s="5"/>
      <c r="AB90" s="5"/>
      <c r="AC90" s="5"/>
      <c r="AD90" s="5"/>
      <c r="AE90" s="5"/>
      <c r="AF90" s="5"/>
      <c r="AG90" s="5"/>
    </row>
    <row r="91" spans="1:33" ht="21.75" customHeight="1">
      <c r="A91" s="98" t="s">
        <v>150</v>
      </c>
      <c r="B91" s="187" t="s">
        <v>151</v>
      </c>
      <c r="C91" s="170"/>
      <c r="D91" s="47" t="s">
        <v>46</v>
      </c>
      <c r="E91" s="6" t="str">
        <f>IF(D91="YES","Comply with ESS 6 § 16 to 19, in addition to comply with ESS 3","Continue with the next question")</f>
        <v>Continue with the next question</v>
      </c>
      <c r="F91" s="63" t="str">
        <f t="shared" si="27"/>
        <v>C</v>
      </c>
      <c r="G91" s="92" t="str">
        <f>+D91</f>
        <v>NO</v>
      </c>
      <c r="H91" s="72"/>
      <c r="I91" s="72"/>
      <c r="J91" s="95" t="str">
        <f t="shared" si="24"/>
        <v>NO</v>
      </c>
      <c r="K91" s="72"/>
      <c r="L91" s="73"/>
      <c r="M91" s="43" t="s">
        <v>59</v>
      </c>
      <c r="N91" s="44"/>
      <c r="O91" s="74"/>
      <c r="P91" s="75"/>
      <c r="Q91" s="76"/>
      <c r="R91" s="46"/>
      <c r="S91" s="5"/>
      <c r="T91" s="5"/>
      <c r="U91" s="5"/>
      <c r="V91" s="5"/>
      <c r="W91" s="5"/>
      <c r="X91" s="5"/>
      <c r="Y91" s="5"/>
      <c r="Z91" s="5"/>
      <c r="AA91" s="5"/>
      <c r="AB91" s="5"/>
      <c r="AC91" s="5"/>
      <c r="AD91" s="5"/>
      <c r="AE91" s="5"/>
      <c r="AF91" s="5"/>
      <c r="AG91" s="5"/>
    </row>
    <row r="92" spans="1:33" ht="21.75" customHeight="1">
      <c r="A92" s="36">
        <f>+A86+1</f>
        <v>67</v>
      </c>
      <c r="B92" s="171" t="s">
        <v>152</v>
      </c>
      <c r="C92" s="170"/>
      <c r="D92" s="47" t="s">
        <v>40</v>
      </c>
      <c r="E92" s="6" t="str">
        <f>IF(D92="YES","Continue with the next question","The project is not feasible (ESS 6 § 13 and 14)")</f>
        <v>Continue with the next question</v>
      </c>
      <c r="F92" s="63" t="str">
        <f>IF(D92="YES","C","A")</f>
        <v>C</v>
      </c>
      <c r="G92" s="71"/>
      <c r="H92" s="72"/>
      <c r="I92" s="72"/>
      <c r="J92" s="95" t="str">
        <f t="shared" si="24"/>
        <v>YES</v>
      </c>
      <c r="K92" s="72"/>
      <c r="L92" s="73"/>
      <c r="M92" s="43" t="s">
        <v>41</v>
      </c>
      <c r="N92" s="44"/>
      <c r="O92" s="74"/>
      <c r="P92" s="75"/>
      <c r="Q92" s="76"/>
      <c r="R92" s="46"/>
      <c r="S92" s="5"/>
      <c r="T92" s="5"/>
      <c r="U92" s="5"/>
      <c r="V92" s="5"/>
      <c r="W92" s="5"/>
      <c r="X92" s="5"/>
      <c r="Y92" s="5"/>
      <c r="Z92" s="5"/>
      <c r="AA92" s="5"/>
      <c r="AB92" s="5"/>
      <c r="AC92" s="5"/>
      <c r="AD92" s="5"/>
      <c r="AE92" s="5"/>
      <c r="AF92" s="5"/>
      <c r="AG92" s="5"/>
    </row>
    <row r="93" spans="1:33" ht="21.75" customHeight="1">
      <c r="A93" s="36">
        <f t="shared" ref="A93:A98" si="28">+A92+1</f>
        <v>68</v>
      </c>
      <c r="B93" s="171" t="s">
        <v>153</v>
      </c>
      <c r="C93" s="170"/>
      <c r="D93" s="47" t="s">
        <v>40</v>
      </c>
      <c r="E93" s="6" t="str">
        <f>IF(D93="YES","Conduct an ESIA, ESMP (or include them if they have been done) ESS 6 § 14","Continue with the next question")</f>
        <v>Conduct an ESIA, ESMP (or include them if they have been done) ESS 6 § 14</v>
      </c>
      <c r="F93" s="63" t="str">
        <f>IF(D93="YES","C","B")</f>
        <v>C</v>
      </c>
      <c r="G93" s="71"/>
      <c r="H93" s="72"/>
      <c r="I93" s="72"/>
      <c r="J93" s="95" t="str">
        <f t="shared" si="24"/>
        <v>YES</v>
      </c>
      <c r="K93" s="72"/>
      <c r="L93" s="73"/>
      <c r="M93" s="43" t="s">
        <v>41</v>
      </c>
      <c r="N93" s="44"/>
      <c r="O93" s="74"/>
      <c r="P93" s="75"/>
      <c r="Q93" s="76"/>
      <c r="R93" s="46"/>
      <c r="S93" s="5"/>
      <c r="T93" s="5"/>
      <c r="U93" s="5"/>
      <c r="V93" s="5"/>
      <c r="W93" s="5"/>
      <c r="X93" s="5"/>
      <c r="Y93" s="5"/>
      <c r="Z93" s="5"/>
      <c r="AA93" s="5"/>
      <c r="AB93" s="5"/>
      <c r="AC93" s="5"/>
      <c r="AD93" s="5"/>
      <c r="AE93" s="5"/>
      <c r="AF93" s="5"/>
      <c r="AG93" s="5"/>
    </row>
    <row r="94" spans="1:33" ht="54" customHeight="1">
      <c r="A94" s="36">
        <f t="shared" si="28"/>
        <v>69</v>
      </c>
      <c r="B94" s="171" t="s">
        <v>154</v>
      </c>
      <c r="C94" s="170"/>
      <c r="D94" s="47" t="s">
        <v>46</v>
      </c>
      <c r="E94" s="90" t="str">
        <f>IF(D94="YES","Comply with ESS 6 § 25 to 27, If the project is approved, you will need to share the necessary permits issued by the relevant authorities","Continue with the next question")</f>
        <v>Continue with the next question</v>
      </c>
      <c r="F94" s="63" t="str">
        <f t="shared" ref="F94:F97" si="29">IF(D94="YES","B","C")</f>
        <v>C</v>
      </c>
      <c r="G94" s="71"/>
      <c r="H94" s="72"/>
      <c r="I94" s="72"/>
      <c r="J94" s="95" t="str">
        <f t="shared" si="24"/>
        <v>NO</v>
      </c>
      <c r="K94" s="72"/>
      <c r="L94" s="73"/>
      <c r="M94" s="43" t="s">
        <v>59</v>
      </c>
      <c r="N94" s="44"/>
      <c r="O94" s="74"/>
      <c r="P94" s="75"/>
      <c r="Q94" s="76"/>
      <c r="R94" s="46"/>
      <c r="S94" s="5"/>
      <c r="T94" s="5"/>
      <c r="U94" s="5"/>
      <c r="V94" s="5"/>
      <c r="W94" s="5"/>
      <c r="X94" s="5"/>
      <c r="Y94" s="5"/>
      <c r="Z94" s="5"/>
      <c r="AA94" s="5"/>
      <c r="AB94" s="5"/>
      <c r="AC94" s="5"/>
      <c r="AD94" s="5"/>
      <c r="AE94" s="5"/>
      <c r="AF94" s="5"/>
      <c r="AG94" s="5"/>
    </row>
    <row r="95" spans="1:33" ht="36.75" customHeight="1">
      <c r="A95" s="36">
        <f t="shared" si="28"/>
        <v>70</v>
      </c>
      <c r="B95" s="171" t="s">
        <v>155</v>
      </c>
      <c r="C95" s="170"/>
      <c r="D95" s="47" t="s">
        <v>46</v>
      </c>
      <c r="E95" s="90" t="str">
        <f>IF(D95="YES","Comply with ESS 6 § 39 to 43 (Sections 3.3.1 to 3.3.8 of the ESCOP or conduct an ESIA)","Continue with the next question")</f>
        <v>Continue with the next question</v>
      </c>
      <c r="F95" s="63" t="str">
        <f t="shared" si="29"/>
        <v>C</v>
      </c>
      <c r="G95" s="71"/>
      <c r="H95" s="72"/>
      <c r="I95" s="72"/>
      <c r="J95" s="95" t="str">
        <f t="shared" si="24"/>
        <v>NO</v>
      </c>
      <c r="K95" s="72"/>
      <c r="L95" s="73"/>
      <c r="M95" s="43" t="s">
        <v>59</v>
      </c>
      <c r="N95" s="44"/>
      <c r="O95" s="74"/>
      <c r="P95" s="75"/>
      <c r="Q95" s="76"/>
      <c r="R95" s="46"/>
      <c r="S95" s="5"/>
      <c r="T95" s="5"/>
      <c r="U95" s="5"/>
      <c r="V95" s="5"/>
      <c r="W95" s="5"/>
      <c r="X95" s="5"/>
      <c r="Y95" s="5"/>
      <c r="Z95" s="5"/>
      <c r="AA95" s="5"/>
      <c r="AB95" s="5"/>
      <c r="AC95" s="5"/>
      <c r="AD95" s="5"/>
      <c r="AE95" s="5"/>
      <c r="AF95" s="5"/>
      <c r="AG95" s="5"/>
    </row>
    <row r="96" spans="1:33" ht="34.5" customHeight="1">
      <c r="A96" s="36">
        <f t="shared" si="28"/>
        <v>71</v>
      </c>
      <c r="B96" s="181" t="s">
        <v>156</v>
      </c>
      <c r="C96" s="170"/>
      <c r="D96" s="47" t="s">
        <v>46</v>
      </c>
      <c r="E96" s="90" t="str">
        <f>IF(D96="YES","Comply with ESS 6 § 39 to 43 and ESS 3 6.2.2(Section 3.3.4  of  ESCOP/ or ESIA/ESMP)","Continue with the next question")</f>
        <v>Continue with the next question</v>
      </c>
      <c r="F96" s="63" t="str">
        <f t="shared" si="29"/>
        <v>C</v>
      </c>
      <c r="G96" s="92" t="str">
        <f>+D96</f>
        <v>NO</v>
      </c>
      <c r="H96" s="72"/>
      <c r="I96" s="72"/>
      <c r="J96" s="95" t="str">
        <f t="shared" si="24"/>
        <v>NO</v>
      </c>
      <c r="K96" s="72"/>
      <c r="L96" s="73"/>
      <c r="M96" s="43" t="s">
        <v>59</v>
      </c>
      <c r="N96" s="44"/>
      <c r="O96" s="74"/>
      <c r="P96" s="75"/>
      <c r="Q96" s="76"/>
      <c r="R96" s="46"/>
      <c r="S96" s="5"/>
      <c r="T96" s="5"/>
      <c r="U96" s="5"/>
      <c r="V96" s="5"/>
      <c r="W96" s="5"/>
      <c r="X96" s="5"/>
      <c r="Y96" s="5"/>
      <c r="Z96" s="5"/>
      <c r="AA96" s="5"/>
      <c r="AB96" s="5"/>
      <c r="AC96" s="5"/>
      <c r="AD96" s="5"/>
      <c r="AE96" s="5"/>
      <c r="AF96" s="5"/>
      <c r="AG96" s="5"/>
    </row>
    <row r="97" spans="1:33" ht="36.75" customHeight="1">
      <c r="A97" s="36">
        <f t="shared" si="28"/>
        <v>72</v>
      </c>
      <c r="B97" s="181" t="s">
        <v>157</v>
      </c>
      <c r="C97" s="170"/>
      <c r="D97" s="47" t="s">
        <v>46</v>
      </c>
      <c r="E97" s="90" t="str">
        <f>IF(D97="YES","Comply with ESS 6 § 28 to 32,  If the project is approved, you will need to share the necessary permits issued by the relevant authorities","Continue with the next question")</f>
        <v>Continue with the next question</v>
      </c>
      <c r="F97" s="63" t="str">
        <f t="shared" si="29"/>
        <v>C</v>
      </c>
      <c r="G97" s="71"/>
      <c r="H97" s="72"/>
      <c r="I97" s="72"/>
      <c r="J97" s="95" t="str">
        <f t="shared" si="24"/>
        <v>NO</v>
      </c>
      <c r="K97" s="72"/>
      <c r="L97" s="73"/>
      <c r="M97" s="43" t="s">
        <v>59</v>
      </c>
      <c r="N97" s="44"/>
      <c r="O97" s="74"/>
      <c r="P97" s="75"/>
      <c r="Q97" s="76"/>
      <c r="R97" s="46"/>
      <c r="S97" s="5"/>
      <c r="T97" s="5"/>
      <c r="U97" s="5"/>
      <c r="V97" s="5"/>
      <c r="W97" s="5"/>
      <c r="X97" s="5"/>
      <c r="Y97" s="5"/>
      <c r="Z97" s="5"/>
      <c r="AA97" s="5"/>
      <c r="AB97" s="5"/>
      <c r="AC97" s="5"/>
      <c r="AD97" s="5"/>
      <c r="AE97" s="5"/>
      <c r="AF97" s="5"/>
      <c r="AG97" s="5"/>
    </row>
    <row r="98" spans="1:33" ht="21.75" customHeight="1">
      <c r="A98" s="36">
        <f t="shared" si="28"/>
        <v>73</v>
      </c>
      <c r="B98" s="181" t="s">
        <v>158</v>
      </c>
      <c r="C98" s="170"/>
      <c r="D98" s="47" t="s">
        <v>46</v>
      </c>
      <c r="E98" s="6" t="str">
        <f>IF(D98="YES","Comply with ESS § 6 33 to 38","Continue with ESS 7")</f>
        <v>Continue with ESS 7</v>
      </c>
      <c r="F98" s="63" t="str">
        <f>IF(D98="YES","B+","C")</f>
        <v>C</v>
      </c>
      <c r="G98" s="71"/>
      <c r="H98" s="72"/>
      <c r="I98" s="72"/>
      <c r="J98" s="95" t="str">
        <f t="shared" si="24"/>
        <v>NO</v>
      </c>
      <c r="K98" s="72"/>
      <c r="L98" s="73"/>
      <c r="M98" s="43" t="s">
        <v>59</v>
      </c>
      <c r="N98" s="44"/>
      <c r="O98" s="74"/>
      <c r="P98" s="75"/>
      <c r="Q98" s="76"/>
      <c r="R98" s="46"/>
      <c r="S98" s="5"/>
      <c r="T98" s="5"/>
      <c r="U98" s="5"/>
      <c r="V98" s="5"/>
      <c r="W98" s="5"/>
      <c r="X98" s="5"/>
      <c r="Y98" s="5"/>
      <c r="Z98" s="5"/>
      <c r="AA98" s="5"/>
      <c r="AB98" s="5"/>
      <c r="AC98" s="5"/>
      <c r="AD98" s="5"/>
      <c r="AE98" s="5"/>
      <c r="AF98" s="5"/>
      <c r="AG98" s="5"/>
    </row>
    <row r="99" spans="1:33" ht="19.5" customHeight="1">
      <c r="A99" s="58" t="s">
        <v>159</v>
      </c>
      <c r="B99" s="28" t="s">
        <v>160</v>
      </c>
      <c r="C99" s="29" t="s">
        <v>161</v>
      </c>
      <c r="D99" s="91"/>
      <c r="E99" s="60"/>
      <c r="F99" s="61"/>
      <c r="G99" s="71"/>
      <c r="H99" s="72"/>
      <c r="I99" s="72"/>
      <c r="J99" s="72"/>
      <c r="K99" s="72"/>
      <c r="L99" s="73"/>
      <c r="M99" s="62"/>
      <c r="N99" s="44"/>
      <c r="O99" s="74"/>
      <c r="P99" s="75"/>
      <c r="Q99" s="76"/>
      <c r="R99" s="46"/>
      <c r="S99" s="5"/>
      <c r="T99" s="5"/>
      <c r="U99" s="5"/>
      <c r="V99" s="5"/>
      <c r="W99" s="5"/>
      <c r="X99" s="5"/>
      <c r="Y99" s="5"/>
      <c r="Z99" s="5"/>
      <c r="AA99" s="5"/>
      <c r="AB99" s="5"/>
      <c r="AC99" s="5"/>
      <c r="AD99" s="5"/>
      <c r="AE99" s="5"/>
      <c r="AF99" s="5"/>
      <c r="AG99" s="5"/>
    </row>
    <row r="100" spans="1:33" ht="21.75" customHeight="1">
      <c r="A100" s="36">
        <v>74</v>
      </c>
      <c r="B100" s="167" t="s">
        <v>162</v>
      </c>
      <c r="C100" s="168"/>
      <c r="D100" s="47" t="s">
        <v>46</v>
      </c>
      <c r="E100" s="6" t="str">
        <f t="shared" ref="E100:E103" si="30">IF(D100="YES","Comply with ESS 7 (including obtaining their FPIC)","Continue with the next question")</f>
        <v>Continue with the next question</v>
      </c>
      <c r="F100" s="63" t="str">
        <f t="shared" ref="F100:F103" si="31">IF(D100="YES","B","C")</f>
        <v>C</v>
      </c>
      <c r="G100" s="71"/>
      <c r="H100" s="72"/>
      <c r="I100" s="72"/>
      <c r="J100" s="72"/>
      <c r="K100" s="95" t="str">
        <f t="shared" ref="K100:K106" si="32">+D100</f>
        <v>NO</v>
      </c>
      <c r="L100" s="73"/>
      <c r="M100" s="43" t="s">
        <v>41</v>
      </c>
      <c r="N100" s="44"/>
      <c r="O100" s="74"/>
      <c r="P100" s="75"/>
      <c r="Q100" s="76"/>
      <c r="R100" s="46"/>
      <c r="S100" s="5"/>
      <c r="T100" s="5"/>
      <c r="U100" s="5"/>
      <c r="V100" s="5"/>
      <c r="W100" s="5"/>
      <c r="X100" s="5"/>
      <c r="Y100" s="5"/>
      <c r="Z100" s="5"/>
      <c r="AA100" s="5"/>
      <c r="AB100" s="5"/>
      <c r="AC100" s="5"/>
      <c r="AD100" s="5"/>
      <c r="AE100" s="5"/>
      <c r="AF100" s="5"/>
      <c r="AG100" s="5"/>
    </row>
    <row r="101" spans="1:33" ht="57" customHeight="1">
      <c r="A101" s="36">
        <v>75</v>
      </c>
      <c r="B101" s="171" t="s">
        <v>163</v>
      </c>
      <c r="C101" s="170"/>
      <c r="D101" s="47" t="s">
        <v>46</v>
      </c>
      <c r="E101" s="6" t="str">
        <f t="shared" si="30"/>
        <v>Continue with the next question</v>
      </c>
      <c r="F101" s="63" t="str">
        <f t="shared" si="31"/>
        <v>C</v>
      </c>
      <c r="G101" s="71"/>
      <c r="H101" s="72"/>
      <c r="I101" s="72"/>
      <c r="J101" s="72"/>
      <c r="K101" s="95" t="str">
        <f t="shared" si="32"/>
        <v>NO</v>
      </c>
      <c r="L101" s="73"/>
      <c r="M101" s="43" t="s">
        <v>41</v>
      </c>
      <c r="N101" s="44"/>
      <c r="O101" s="74"/>
      <c r="P101" s="75"/>
      <c r="Q101" s="76"/>
      <c r="R101" s="46"/>
      <c r="S101" s="5"/>
      <c r="T101" s="5"/>
      <c r="U101" s="5"/>
      <c r="V101" s="5"/>
      <c r="W101" s="5"/>
      <c r="X101" s="5"/>
      <c r="Y101" s="5"/>
      <c r="Z101" s="5"/>
      <c r="AA101" s="5"/>
      <c r="AB101" s="5"/>
      <c r="AC101" s="5"/>
      <c r="AD101" s="5"/>
      <c r="AE101" s="5"/>
      <c r="AF101" s="5"/>
      <c r="AG101" s="5"/>
    </row>
    <row r="102" spans="1:33" ht="21.75" customHeight="1">
      <c r="A102" s="36">
        <f t="shared" ref="A102:A106" si="33">+A101+1</f>
        <v>76</v>
      </c>
      <c r="B102" s="171" t="s">
        <v>164</v>
      </c>
      <c r="C102" s="170"/>
      <c r="D102" s="47" t="s">
        <v>46</v>
      </c>
      <c r="E102" s="6" t="str">
        <f t="shared" si="30"/>
        <v>Continue with the next question</v>
      </c>
      <c r="F102" s="63" t="str">
        <f t="shared" si="31"/>
        <v>C</v>
      </c>
      <c r="G102" s="71"/>
      <c r="H102" s="72"/>
      <c r="I102" s="72"/>
      <c r="J102" s="72"/>
      <c r="K102" s="95" t="str">
        <f t="shared" si="32"/>
        <v>NO</v>
      </c>
      <c r="L102" s="73"/>
      <c r="M102" s="43" t="s">
        <v>41</v>
      </c>
      <c r="N102" s="44"/>
      <c r="O102" s="74"/>
      <c r="P102" s="75"/>
      <c r="Q102" s="76"/>
      <c r="R102" s="46"/>
      <c r="S102" s="5"/>
      <c r="T102" s="5"/>
      <c r="U102" s="5"/>
      <c r="V102" s="5"/>
      <c r="W102" s="5"/>
      <c r="X102" s="5"/>
      <c r="Y102" s="5"/>
      <c r="Z102" s="5"/>
      <c r="AA102" s="5"/>
      <c r="AB102" s="5"/>
      <c r="AC102" s="5"/>
      <c r="AD102" s="5"/>
      <c r="AE102" s="5"/>
      <c r="AF102" s="5"/>
      <c r="AG102" s="5"/>
    </row>
    <row r="103" spans="1:33" ht="39" customHeight="1">
      <c r="A103" s="36">
        <f t="shared" si="33"/>
        <v>77</v>
      </c>
      <c r="B103" s="171" t="s">
        <v>165</v>
      </c>
      <c r="C103" s="170"/>
      <c r="D103" s="47" t="s">
        <v>46</v>
      </c>
      <c r="E103" s="6" t="str">
        <f t="shared" si="30"/>
        <v>Continue with the next question</v>
      </c>
      <c r="F103" s="63" t="str">
        <f t="shared" si="31"/>
        <v>C</v>
      </c>
      <c r="G103" s="71"/>
      <c r="H103" s="72"/>
      <c r="I103" s="72"/>
      <c r="J103" s="72"/>
      <c r="K103" s="95" t="str">
        <f t="shared" si="32"/>
        <v>NO</v>
      </c>
      <c r="L103" s="73"/>
      <c r="M103" s="43" t="s">
        <v>41</v>
      </c>
      <c r="N103" s="44"/>
      <c r="O103" s="74"/>
      <c r="P103" s="75"/>
      <c r="Q103" s="76"/>
      <c r="R103" s="46"/>
      <c r="S103" s="5"/>
      <c r="T103" s="5"/>
      <c r="U103" s="5"/>
      <c r="V103" s="5"/>
      <c r="W103" s="5"/>
      <c r="X103" s="5"/>
      <c r="Y103" s="5"/>
      <c r="Z103" s="5"/>
      <c r="AA103" s="5"/>
      <c r="AB103" s="5"/>
      <c r="AC103" s="5"/>
      <c r="AD103" s="5"/>
      <c r="AE103" s="5"/>
      <c r="AF103" s="5"/>
      <c r="AG103" s="5"/>
    </row>
    <row r="104" spans="1:33" ht="21.75" customHeight="1">
      <c r="A104" s="36">
        <f t="shared" si="33"/>
        <v>78</v>
      </c>
      <c r="B104" s="171" t="s">
        <v>166</v>
      </c>
      <c r="C104" s="170"/>
      <c r="D104" s="47" t="s">
        <v>46</v>
      </c>
      <c r="E104" s="6" t="str">
        <f>IF(D104="YES","Comply with ESS 7 (including obtaining their FPIC) The ESS 5 is also triggered","Continue with the next question")</f>
        <v>Continue with the next question</v>
      </c>
      <c r="F104" s="63" t="str">
        <f>IF(D104="YES","B+","C")</f>
        <v>C</v>
      </c>
      <c r="G104" s="71"/>
      <c r="H104" s="72"/>
      <c r="I104" s="95" t="str">
        <f>+D104</f>
        <v>NO</v>
      </c>
      <c r="J104" s="72"/>
      <c r="K104" s="95" t="str">
        <f t="shared" si="32"/>
        <v>NO</v>
      </c>
      <c r="L104" s="73"/>
      <c r="M104" s="43" t="s">
        <v>41</v>
      </c>
      <c r="N104" s="44"/>
      <c r="O104" s="74"/>
      <c r="P104" s="75"/>
      <c r="Q104" s="76"/>
      <c r="R104" s="46"/>
      <c r="S104" s="5"/>
      <c r="T104" s="5"/>
      <c r="U104" s="5"/>
      <c r="V104" s="5"/>
      <c r="W104" s="5"/>
      <c r="X104" s="5"/>
      <c r="Y104" s="5"/>
      <c r="Z104" s="5"/>
      <c r="AA104" s="5"/>
      <c r="AB104" s="5"/>
      <c r="AC104" s="5"/>
      <c r="AD104" s="5"/>
      <c r="AE104" s="5"/>
      <c r="AF104" s="5"/>
      <c r="AG104" s="5"/>
    </row>
    <row r="105" spans="1:33" ht="21.75" customHeight="1">
      <c r="A105" s="36">
        <f t="shared" si="33"/>
        <v>79</v>
      </c>
      <c r="B105" s="171" t="s">
        <v>167</v>
      </c>
      <c r="C105" s="170"/>
      <c r="D105" s="47" t="s">
        <v>46</v>
      </c>
      <c r="E105" s="6" t="str">
        <f>IF(D105="YES","Comply with ESS 7 (including obtaining their FPIC)","Continue with the next question")</f>
        <v>Continue with the next question</v>
      </c>
      <c r="F105" s="63" t="str">
        <f t="shared" ref="F105:F106" si="34">IF(D105="YES","B","C")</f>
        <v>C</v>
      </c>
      <c r="G105" s="71"/>
      <c r="H105" s="72"/>
      <c r="I105" s="72"/>
      <c r="J105" s="72"/>
      <c r="K105" s="95" t="str">
        <f t="shared" si="32"/>
        <v>NO</v>
      </c>
      <c r="L105" s="73"/>
      <c r="M105" s="43" t="s">
        <v>41</v>
      </c>
      <c r="N105" s="44"/>
      <c r="O105" s="74"/>
      <c r="P105" s="75"/>
      <c r="Q105" s="76"/>
      <c r="R105" s="46"/>
      <c r="S105" s="5"/>
      <c r="T105" s="5"/>
      <c r="U105" s="5"/>
      <c r="V105" s="5"/>
      <c r="W105" s="5"/>
      <c r="X105" s="5"/>
      <c r="Y105" s="5"/>
      <c r="Z105" s="5"/>
      <c r="AA105" s="5"/>
      <c r="AB105" s="5"/>
      <c r="AC105" s="5"/>
      <c r="AD105" s="5"/>
      <c r="AE105" s="5"/>
      <c r="AF105" s="5"/>
      <c r="AG105" s="5"/>
    </row>
    <row r="106" spans="1:33" ht="21.75" customHeight="1">
      <c r="A106" s="36">
        <f t="shared" si="33"/>
        <v>80</v>
      </c>
      <c r="B106" s="171" t="s">
        <v>168</v>
      </c>
      <c r="C106" s="170"/>
      <c r="D106" s="47" t="s">
        <v>46</v>
      </c>
      <c r="E106" s="6" t="str">
        <f>IF(D106="YES","Comply with ESS 7 (including obtaining their FPIC)","Continue with the ESS 8")</f>
        <v>Continue with the ESS 8</v>
      </c>
      <c r="F106" s="63" t="str">
        <f t="shared" si="34"/>
        <v>C</v>
      </c>
      <c r="G106" s="71"/>
      <c r="H106" s="72"/>
      <c r="I106" s="72"/>
      <c r="J106" s="72"/>
      <c r="K106" s="95" t="str">
        <f t="shared" si="32"/>
        <v>NO</v>
      </c>
      <c r="L106" s="73"/>
      <c r="M106" s="43" t="s">
        <v>41</v>
      </c>
      <c r="N106" s="44"/>
      <c r="O106" s="74"/>
      <c r="P106" s="75"/>
      <c r="Q106" s="76"/>
      <c r="R106" s="46"/>
      <c r="S106" s="5"/>
      <c r="T106" s="5"/>
      <c r="U106" s="5"/>
      <c r="V106" s="5"/>
      <c r="W106" s="5"/>
      <c r="X106" s="5"/>
      <c r="Y106" s="5"/>
      <c r="Z106" s="5"/>
      <c r="AA106" s="5"/>
      <c r="AB106" s="5"/>
      <c r="AC106" s="5"/>
      <c r="AD106" s="5"/>
      <c r="AE106" s="5"/>
      <c r="AF106" s="5"/>
      <c r="AG106" s="5"/>
    </row>
    <row r="107" spans="1:33" ht="19.5" customHeight="1">
      <c r="A107" s="58" t="s">
        <v>169</v>
      </c>
      <c r="B107" s="28" t="s">
        <v>170</v>
      </c>
      <c r="C107" s="29" t="s">
        <v>171</v>
      </c>
      <c r="D107" s="91"/>
      <c r="E107" s="60"/>
      <c r="F107" s="61"/>
      <c r="G107" s="71"/>
      <c r="H107" s="72"/>
      <c r="I107" s="72"/>
      <c r="J107" s="72"/>
      <c r="K107" s="72"/>
      <c r="L107" s="73"/>
      <c r="M107" s="62"/>
      <c r="N107" s="44"/>
      <c r="O107" s="74"/>
      <c r="P107" s="75"/>
      <c r="Q107" s="76"/>
      <c r="R107" s="46"/>
      <c r="S107" s="5"/>
      <c r="T107" s="5"/>
      <c r="U107" s="5"/>
      <c r="V107" s="5"/>
      <c r="W107" s="5"/>
      <c r="X107" s="5"/>
      <c r="Y107" s="5"/>
      <c r="Z107" s="5"/>
      <c r="AA107" s="5"/>
      <c r="AB107" s="5"/>
      <c r="AC107" s="5"/>
      <c r="AD107" s="5"/>
      <c r="AE107" s="5"/>
      <c r="AF107" s="5"/>
      <c r="AG107" s="5"/>
    </row>
    <row r="108" spans="1:33" ht="21.75" customHeight="1">
      <c r="A108" s="36">
        <f>+A106+1</f>
        <v>81</v>
      </c>
      <c r="B108" s="167" t="s">
        <v>172</v>
      </c>
      <c r="C108" s="168"/>
      <c r="D108" s="47" t="s">
        <v>46</v>
      </c>
      <c r="E108" s="6" t="str">
        <f>IF(D108="YES","Comply with ESS 8","Continue with the next question")</f>
        <v>Continue with the next question</v>
      </c>
      <c r="F108" s="63" t="str">
        <f>IF(110="YES","C","C")</f>
        <v>C</v>
      </c>
      <c r="G108" s="71"/>
      <c r="H108" s="72"/>
      <c r="I108" s="72"/>
      <c r="J108" s="72"/>
      <c r="K108" s="72"/>
      <c r="L108" s="100" t="str">
        <f t="shared" ref="L108:L111" si="35">+D108</f>
        <v>NO</v>
      </c>
      <c r="M108" s="43" t="s">
        <v>59</v>
      </c>
      <c r="N108" s="44"/>
      <c r="O108" s="74"/>
      <c r="P108" s="75"/>
      <c r="Q108" s="76"/>
      <c r="R108" s="46"/>
      <c r="S108" s="5"/>
      <c r="T108" s="5"/>
      <c r="U108" s="5"/>
      <c r="V108" s="5"/>
      <c r="W108" s="5"/>
      <c r="X108" s="5"/>
      <c r="Y108" s="5"/>
      <c r="Z108" s="5"/>
      <c r="AA108" s="5"/>
      <c r="AB108" s="5"/>
      <c r="AC108" s="5"/>
      <c r="AD108" s="5"/>
      <c r="AE108" s="5"/>
      <c r="AF108" s="5"/>
      <c r="AG108" s="5"/>
    </row>
    <row r="109" spans="1:33" ht="21.75" customHeight="1">
      <c r="A109" s="36">
        <f t="shared" ref="A109:A111" si="36">+A108+1</f>
        <v>82</v>
      </c>
      <c r="B109" s="171" t="s">
        <v>173</v>
      </c>
      <c r="C109" s="170"/>
      <c r="D109" s="47" t="s">
        <v>46</v>
      </c>
      <c r="E109" s="6" t="str">
        <f>IF(D109="YES","Comply with ESS 8 11.2.2 and ESS 5","Continue with the next question")</f>
        <v>Continue with the next question</v>
      </c>
      <c r="F109" s="63" t="str">
        <f>IF(D109="YES","B+","C")</f>
        <v>C</v>
      </c>
      <c r="G109" s="71"/>
      <c r="H109" s="72"/>
      <c r="I109" s="95" t="str">
        <f>+D109</f>
        <v>NO</v>
      </c>
      <c r="J109" s="72"/>
      <c r="K109" s="72"/>
      <c r="L109" s="100" t="str">
        <f t="shared" si="35"/>
        <v>NO</v>
      </c>
      <c r="M109" s="43" t="s">
        <v>41</v>
      </c>
      <c r="N109" s="44"/>
      <c r="O109" s="74"/>
      <c r="P109" s="75"/>
      <c r="Q109" s="76"/>
      <c r="R109" s="46"/>
      <c r="S109" s="5"/>
      <c r="T109" s="5"/>
      <c r="U109" s="5"/>
      <c r="V109" s="5"/>
      <c r="W109" s="5"/>
      <c r="X109" s="5"/>
      <c r="Y109" s="5"/>
      <c r="Z109" s="5"/>
      <c r="AA109" s="5"/>
      <c r="AB109" s="5"/>
      <c r="AC109" s="5"/>
      <c r="AD109" s="5"/>
      <c r="AE109" s="5"/>
      <c r="AF109" s="5"/>
      <c r="AG109" s="5"/>
    </row>
    <row r="110" spans="1:33" ht="21.75" customHeight="1">
      <c r="A110" s="36">
        <f t="shared" si="36"/>
        <v>83</v>
      </c>
      <c r="B110" s="171" t="s">
        <v>174</v>
      </c>
      <c r="C110" s="170"/>
      <c r="D110" s="47" t="s">
        <v>46</v>
      </c>
      <c r="E110" s="6" t="str">
        <f>IF(D110="YES","Comply with ESS 8","Continue with the next question")</f>
        <v>Continue with the next question</v>
      </c>
      <c r="F110" s="63" t="str">
        <f t="shared" ref="F110:F111" si="37">IF(D110="YES","B","C")</f>
        <v>C</v>
      </c>
      <c r="G110" s="71"/>
      <c r="H110" s="72"/>
      <c r="I110" s="72"/>
      <c r="J110" s="72"/>
      <c r="K110" s="72"/>
      <c r="L110" s="100" t="str">
        <f t="shared" si="35"/>
        <v>NO</v>
      </c>
      <c r="M110" s="43" t="s">
        <v>59</v>
      </c>
      <c r="N110" s="44"/>
      <c r="O110" s="74"/>
      <c r="P110" s="75"/>
      <c r="Q110" s="76"/>
      <c r="R110" s="46"/>
      <c r="S110" s="5"/>
      <c r="T110" s="5"/>
      <c r="U110" s="5"/>
      <c r="V110" s="5"/>
      <c r="W110" s="5"/>
      <c r="X110" s="5"/>
      <c r="Y110" s="5"/>
      <c r="Z110" s="5"/>
      <c r="AA110" s="5"/>
      <c r="AB110" s="5"/>
      <c r="AC110" s="5"/>
      <c r="AD110" s="5"/>
      <c r="AE110" s="5"/>
      <c r="AF110" s="5"/>
      <c r="AG110" s="5"/>
    </row>
    <row r="111" spans="1:33" ht="45" customHeight="1">
      <c r="A111" s="36">
        <f t="shared" si="36"/>
        <v>84</v>
      </c>
      <c r="B111" s="171" t="s">
        <v>175</v>
      </c>
      <c r="C111" s="170"/>
      <c r="D111" s="47" t="s">
        <v>46</v>
      </c>
      <c r="E111" s="6" t="str">
        <f>IF(D111="YES","Comply with ESS 8 § 21 to 24. Complete section 3.2.9 of ESCOP","Continue with ESS 9")</f>
        <v>Continue with ESS 9</v>
      </c>
      <c r="F111" s="63" t="str">
        <f t="shared" si="37"/>
        <v>C</v>
      </c>
      <c r="G111" s="71"/>
      <c r="H111" s="72"/>
      <c r="I111" s="72"/>
      <c r="J111" s="72"/>
      <c r="K111" s="72"/>
      <c r="L111" s="100" t="str">
        <f t="shared" si="35"/>
        <v>NO</v>
      </c>
      <c r="M111" s="43" t="s">
        <v>59</v>
      </c>
      <c r="N111" s="44"/>
      <c r="O111" s="74"/>
      <c r="P111" s="75"/>
      <c r="Q111" s="76"/>
      <c r="R111" s="46"/>
      <c r="S111" s="5"/>
      <c r="T111" s="5"/>
      <c r="U111" s="5"/>
      <c r="V111" s="5"/>
      <c r="W111" s="5"/>
      <c r="X111" s="5"/>
      <c r="Y111" s="5"/>
      <c r="Z111" s="5"/>
      <c r="AA111" s="5"/>
      <c r="AB111" s="5"/>
      <c r="AC111" s="5"/>
      <c r="AD111" s="5"/>
      <c r="AE111" s="5"/>
      <c r="AF111" s="5"/>
      <c r="AG111" s="5"/>
    </row>
    <row r="112" spans="1:33" ht="19.5" customHeight="1">
      <c r="A112" s="58" t="s">
        <v>176</v>
      </c>
      <c r="B112" s="28" t="s">
        <v>177</v>
      </c>
      <c r="C112" s="29" t="s">
        <v>178</v>
      </c>
      <c r="D112" s="91"/>
      <c r="E112" s="60"/>
      <c r="F112" s="61"/>
      <c r="G112" s="71"/>
      <c r="H112" s="72"/>
      <c r="I112" s="72"/>
      <c r="J112" s="72"/>
      <c r="K112" s="72"/>
      <c r="L112" s="73"/>
      <c r="M112" s="62"/>
      <c r="N112" s="44"/>
      <c r="O112" s="74"/>
      <c r="P112" s="75"/>
      <c r="Q112" s="76"/>
      <c r="R112" s="46"/>
      <c r="S112" s="5"/>
      <c r="T112" s="5"/>
      <c r="U112" s="5"/>
      <c r="V112" s="5"/>
      <c r="W112" s="5"/>
      <c r="X112" s="5"/>
      <c r="Y112" s="5"/>
      <c r="Z112" s="5"/>
      <c r="AA112" s="5"/>
      <c r="AB112" s="5"/>
      <c r="AC112" s="5"/>
      <c r="AD112" s="5"/>
      <c r="AE112" s="5"/>
      <c r="AF112" s="5"/>
      <c r="AG112" s="5"/>
    </row>
    <row r="113" spans="1:33" ht="21.75" customHeight="1">
      <c r="A113" s="36">
        <f>+A111+1</f>
        <v>85</v>
      </c>
      <c r="B113" s="167" t="s">
        <v>179</v>
      </c>
      <c r="C113" s="168"/>
      <c r="D113" s="47" t="s">
        <v>40</v>
      </c>
      <c r="E113" s="6" t="str">
        <f>IF(D113="NO","The project will be denied","Comply with ESS 9 § 9 to 16  (Gender Statement or GAP)")</f>
        <v>Comply with ESS 9 § 9 to 16  (Gender Statement or GAP)</v>
      </c>
      <c r="F113" s="101" t="str">
        <f>IF(D113="NO","A","C")</f>
        <v>C</v>
      </c>
      <c r="G113" s="71"/>
      <c r="H113" s="72"/>
      <c r="I113" s="72"/>
      <c r="J113" s="72"/>
      <c r="K113" s="72"/>
      <c r="L113" s="73"/>
      <c r="M113" s="43" t="s">
        <v>41</v>
      </c>
      <c r="N113" s="44"/>
      <c r="O113" s="74"/>
      <c r="P113" s="75"/>
      <c r="Q113" s="76"/>
      <c r="R113" s="46"/>
      <c r="S113" s="5"/>
      <c r="T113" s="5"/>
      <c r="U113" s="5"/>
      <c r="V113" s="5"/>
      <c r="W113" s="5"/>
      <c r="X113" s="5"/>
      <c r="Y113" s="5"/>
      <c r="Z113" s="5"/>
      <c r="AA113" s="5"/>
      <c r="AB113" s="5"/>
      <c r="AC113" s="5"/>
      <c r="AD113" s="5"/>
      <c r="AE113" s="5"/>
      <c r="AF113" s="5"/>
      <c r="AG113" s="5"/>
    </row>
    <row r="114" spans="1:33" ht="35.25" customHeight="1">
      <c r="A114" s="36">
        <f t="shared" ref="A114:A116" si="38">+A113+1</f>
        <v>86</v>
      </c>
      <c r="B114" s="171" t="s">
        <v>180</v>
      </c>
      <c r="C114" s="170"/>
      <c r="D114" s="47" t="s">
        <v>46</v>
      </c>
      <c r="E114" s="6" t="str">
        <f>IF(D114="YES","Explain why. If the explanation is NOT satisfactory, the proposal will be denied","Continue with the next question")</f>
        <v>Continue with the next question</v>
      </c>
      <c r="F114" s="101" t="str">
        <f t="shared" ref="F114:F116" si="39">IF(D114="NO","C","B")</f>
        <v>C</v>
      </c>
      <c r="G114" s="71"/>
      <c r="H114" s="72"/>
      <c r="I114" s="72"/>
      <c r="J114" s="72"/>
      <c r="K114" s="72"/>
      <c r="L114" s="73"/>
      <c r="M114" s="43" t="s">
        <v>41</v>
      </c>
      <c r="N114" s="44"/>
      <c r="O114" s="74"/>
      <c r="P114" s="75"/>
      <c r="Q114" s="76"/>
      <c r="R114" s="46"/>
      <c r="S114" s="5"/>
      <c r="T114" s="5"/>
      <c r="U114" s="5"/>
      <c r="V114" s="5"/>
      <c r="W114" s="5"/>
      <c r="X114" s="5"/>
      <c r="Y114" s="5"/>
      <c r="Z114" s="5"/>
      <c r="AA114" s="5"/>
      <c r="AB114" s="5"/>
      <c r="AC114" s="5"/>
      <c r="AD114" s="5"/>
      <c r="AE114" s="5"/>
      <c r="AF114" s="5"/>
      <c r="AG114" s="5"/>
    </row>
    <row r="115" spans="1:33" ht="21.75" customHeight="1">
      <c r="A115" s="36">
        <f t="shared" si="38"/>
        <v>87</v>
      </c>
      <c r="B115" s="171" t="s">
        <v>181</v>
      </c>
      <c r="C115" s="170"/>
      <c r="D115" s="47" t="s">
        <v>46</v>
      </c>
      <c r="E115" s="6" t="str">
        <f>IF(D115="YES","Comply with ESS 9 § 13 and 14","Continue with the next question")</f>
        <v>Continue with the next question</v>
      </c>
      <c r="F115" s="63" t="str">
        <f t="shared" si="39"/>
        <v>C</v>
      </c>
      <c r="G115" s="71"/>
      <c r="H115" s="72"/>
      <c r="I115" s="72"/>
      <c r="J115" s="72"/>
      <c r="K115" s="72"/>
      <c r="L115" s="73"/>
      <c r="M115" s="43" t="s">
        <v>41</v>
      </c>
      <c r="N115" s="44"/>
      <c r="O115" s="74"/>
      <c r="P115" s="75"/>
      <c r="Q115" s="76"/>
      <c r="R115" s="46"/>
      <c r="S115" s="5"/>
      <c r="T115" s="5"/>
      <c r="U115" s="5"/>
      <c r="V115" s="5"/>
      <c r="W115" s="5"/>
      <c r="X115" s="5"/>
      <c r="Y115" s="5"/>
      <c r="Z115" s="5"/>
      <c r="AA115" s="5"/>
      <c r="AB115" s="5"/>
      <c r="AC115" s="5"/>
      <c r="AD115" s="5"/>
      <c r="AE115" s="5"/>
      <c r="AF115" s="5"/>
      <c r="AG115" s="5"/>
    </row>
    <row r="116" spans="1:33" ht="21.75" customHeight="1">
      <c r="A116" s="36">
        <f t="shared" si="38"/>
        <v>88</v>
      </c>
      <c r="B116" s="171" t="s">
        <v>182</v>
      </c>
      <c r="C116" s="170"/>
      <c r="D116" s="102" t="s">
        <v>46</v>
      </c>
      <c r="E116" s="6" t="str">
        <f>IF(D116="YES","Comply with ESS 9 § 17 to 26","Continue with the next question")</f>
        <v>Continue with the next question</v>
      </c>
      <c r="F116" s="63" t="str">
        <f t="shared" si="39"/>
        <v>C</v>
      </c>
      <c r="G116" s="71"/>
      <c r="H116" s="72"/>
      <c r="I116" s="72"/>
      <c r="J116" s="72"/>
      <c r="K116" s="72"/>
      <c r="L116" s="73"/>
      <c r="M116" s="43" t="s">
        <v>41</v>
      </c>
      <c r="N116" s="44"/>
      <c r="O116" s="74"/>
      <c r="P116" s="75"/>
      <c r="Q116" s="76"/>
      <c r="R116" s="46"/>
      <c r="S116" s="5"/>
      <c r="T116" s="5"/>
      <c r="U116" s="5"/>
      <c r="V116" s="5"/>
      <c r="W116" s="5"/>
      <c r="X116" s="5"/>
      <c r="Y116" s="5"/>
      <c r="Z116" s="5"/>
      <c r="AA116" s="5"/>
      <c r="AB116" s="5"/>
      <c r="AC116" s="5"/>
      <c r="AD116" s="5"/>
      <c r="AE116" s="5"/>
      <c r="AF116" s="5"/>
      <c r="AG116" s="5"/>
    </row>
    <row r="117" spans="1:33" ht="39" customHeight="1">
      <c r="A117" s="103">
        <v>91</v>
      </c>
      <c r="B117" s="171" t="s">
        <v>183</v>
      </c>
      <c r="C117" s="170"/>
      <c r="D117" s="47" t="s">
        <v>40</v>
      </c>
      <c r="E117" s="90" t="str">
        <f>IF(D117="YES","Share the document","Consider developing one, or include a PSEAH in the gender statement or gender action plan")</f>
        <v>Share the document</v>
      </c>
      <c r="F117" s="63" t="str">
        <f>IF(D117="NO","C","C")</f>
        <v>C</v>
      </c>
      <c r="G117" s="104"/>
      <c r="H117" s="105"/>
      <c r="I117" s="105"/>
      <c r="J117" s="105"/>
      <c r="K117" s="105"/>
      <c r="L117" s="106"/>
      <c r="M117" s="107"/>
      <c r="N117" s="108"/>
      <c r="O117" s="109"/>
      <c r="P117" s="110"/>
      <c r="Q117" s="111"/>
      <c r="R117" s="112"/>
      <c r="S117" s="113"/>
      <c r="T117" s="113"/>
      <c r="U117" s="113"/>
      <c r="V117" s="113"/>
      <c r="W117" s="113"/>
      <c r="X117" s="113"/>
      <c r="Y117" s="113"/>
      <c r="Z117" s="113"/>
      <c r="AA117" s="113"/>
      <c r="AB117" s="113"/>
      <c r="AC117" s="113"/>
      <c r="AD117" s="113"/>
      <c r="AE117" s="113"/>
      <c r="AF117" s="113"/>
      <c r="AG117" s="113"/>
    </row>
    <row r="118" spans="1:33" ht="39" customHeight="1">
      <c r="A118" s="103">
        <v>92</v>
      </c>
      <c r="B118" s="171" t="s">
        <v>184</v>
      </c>
      <c r="C118" s="170"/>
      <c r="D118" s="102" t="s">
        <v>46</v>
      </c>
      <c r="E118" s="90" t="str">
        <f>IF(D118="YES","Comply with ESS 9  § 23 to 26","Continue with ESS 10")</f>
        <v>Continue with ESS 10</v>
      </c>
      <c r="F118" s="63" t="str">
        <f>IF(D118="NO","C","B+")</f>
        <v>C</v>
      </c>
      <c r="G118" s="104"/>
      <c r="H118" s="105"/>
      <c r="I118" s="105"/>
      <c r="J118" s="105"/>
      <c r="K118" s="105"/>
      <c r="L118" s="106"/>
      <c r="M118" s="107" t="s">
        <v>41</v>
      </c>
      <c r="N118" s="108"/>
      <c r="O118" s="109"/>
      <c r="P118" s="110"/>
      <c r="Q118" s="111"/>
      <c r="R118" s="114" t="s">
        <v>185</v>
      </c>
      <c r="S118" s="113"/>
      <c r="T118" s="113"/>
      <c r="U118" s="113"/>
      <c r="V118" s="113"/>
      <c r="W118" s="113"/>
      <c r="X118" s="113"/>
      <c r="Y118" s="113"/>
      <c r="Z118" s="113"/>
      <c r="AA118" s="113"/>
      <c r="AB118" s="113"/>
      <c r="AC118" s="113"/>
      <c r="AD118" s="113"/>
      <c r="AE118" s="113"/>
      <c r="AF118" s="113"/>
      <c r="AG118" s="113"/>
    </row>
    <row r="119" spans="1:33" ht="45.75" customHeight="1">
      <c r="A119" s="58" t="s">
        <v>186</v>
      </c>
      <c r="B119" s="28" t="s">
        <v>187</v>
      </c>
      <c r="C119" s="29" t="s">
        <v>188</v>
      </c>
      <c r="D119" s="91"/>
      <c r="E119" s="60"/>
      <c r="F119" s="61"/>
      <c r="G119" s="71"/>
      <c r="H119" s="72"/>
      <c r="I119" s="72"/>
      <c r="J119" s="72"/>
      <c r="K119" s="72"/>
      <c r="L119" s="73"/>
      <c r="M119" s="62"/>
      <c r="N119" s="44"/>
      <c r="O119" s="74"/>
      <c r="P119" s="75"/>
      <c r="Q119" s="76"/>
      <c r="R119" s="46"/>
      <c r="S119" s="5"/>
      <c r="T119" s="5"/>
      <c r="U119" s="5"/>
      <c r="V119" s="5"/>
      <c r="W119" s="5"/>
      <c r="X119" s="5"/>
      <c r="Y119" s="5"/>
      <c r="Z119" s="5"/>
      <c r="AA119" s="5"/>
      <c r="AB119" s="5"/>
      <c r="AC119" s="5"/>
      <c r="AD119" s="5"/>
      <c r="AE119" s="5"/>
      <c r="AF119" s="5"/>
      <c r="AG119" s="5"/>
    </row>
    <row r="120" spans="1:33" ht="21.75" customHeight="1">
      <c r="A120" s="36">
        <f>+A118+1</f>
        <v>93</v>
      </c>
      <c r="B120" s="171" t="s">
        <v>189</v>
      </c>
      <c r="C120" s="170"/>
      <c r="D120" s="47" t="s">
        <v>46</v>
      </c>
      <c r="E120" s="6" t="str">
        <f>IF(D120="YES","Present it","Prepare one following ESS 10 § 39 to 48 and present it if the project is approved")</f>
        <v>Prepare one following ESS 10 § 39 to 48 and present it if the project is approved</v>
      </c>
      <c r="F120" s="63" t="str">
        <f t="shared" ref="F120:F125" si="40">IF(D120="YES","C","C")</f>
        <v>C</v>
      </c>
      <c r="G120" s="71"/>
      <c r="H120" s="72"/>
      <c r="I120" s="72"/>
      <c r="J120" s="72"/>
      <c r="K120" s="72"/>
      <c r="L120" s="73"/>
      <c r="M120" s="43" t="s">
        <v>59</v>
      </c>
      <c r="N120" s="44"/>
      <c r="O120" s="74"/>
      <c r="P120" s="75"/>
      <c r="Q120" s="76"/>
      <c r="R120" s="115"/>
      <c r="S120" s="5"/>
      <c r="T120" s="5"/>
      <c r="U120" s="5"/>
      <c r="V120" s="5"/>
      <c r="W120" s="5"/>
      <c r="X120" s="5"/>
      <c r="Y120" s="5"/>
      <c r="Z120" s="5"/>
      <c r="AA120" s="5"/>
      <c r="AB120" s="5"/>
      <c r="AC120" s="5"/>
      <c r="AD120" s="5"/>
      <c r="AE120" s="5"/>
      <c r="AF120" s="5"/>
      <c r="AG120" s="5"/>
    </row>
    <row r="121" spans="1:33" ht="21.75" customHeight="1">
      <c r="A121" s="36">
        <f t="shared" ref="A121:A124" si="41">+A120+1</f>
        <v>94</v>
      </c>
      <c r="B121" s="171" t="s">
        <v>190</v>
      </c>
      <c r="C121" s="170"/>
      <c r="D121" s="47" t="s">
        <v>46</v>
      </c>
      <c r="E121" s="6" t="str">
        <f>IF(D121="YES","Continue with the next question","Identify these stakeholders following ESS 10 § 15 to 17 and § 20 to 27")</f>
        <v>Identify these stakeholders following ESS 10 § 15 to 17 and § 20 to 27</v>
      </c>
      <c r="F121" s="63" t="str">
        <f t="shared" si="40"/>
        <v>C</v>
      </c>
      <c r="G121" s="71"/>
      <c r="H121" s="72"/>
      <c r="I121" s="72"/>
      <c r="J121" s="72"/>
      <c r="K121" s="72"/>
      <c r="L121" s="73"/>
      <c r="M121" s="43" t="s">
        <v>59</v>
      </c>
      <c r="N121" s="44"/>
      <c r="O121" s="74"/>
      <c r="P121" s="75"/>
      <c r="Q121" s="76"/>
      <c r="R121" s="115"/>
      <c r="S121" s="5"/>
      <c r="T121" s="5"/>
      <c r="U121" s="5"/>
      <c r="V121" s="5"/>
      <c r="W121" s="5"/>
      <c r="X121" s="5"/>
      <c r="Y121" s="5"/>
      <c r="Z121" s="5"/>
      <c r="AA121" s="5"/>
      <c r="AB121" s="5"/>
      <c r="AC121" s="5"/>
      <c r="AD121" s="5"/>
      <c r="AE121" s="5"/>
      <c r="AF121" s="5"/>
      <c r="AG121" s="5"/>
    </row>
    <row r="122" spans="1:33" ht="21.75" customHeight="1">
      <c r="A122" s="36">
        <f t="shared" si="41"/>
        <v>95</v>
      </c>
      <c r="B122" s="171" t="s">
        <v>191</v>
      </c>
      <c r="C122" s="170"/>
      <c r="D122" s="47" t="s">
        <v>46</v>
      </c>
      <c r="E122" s="6" t="str">
        <f>IF(D122="YES","Continue with the next question","Revisit your SECP to assured equitable participation (ESS 9 § 31 to 35 and ESS 10 § 17)")</f>
        <v>Revisit your SECP to assured equitable participation (ESS 9 § 31 to 35 and ESS 10 § 17)</v>
      </c>
      <c r="F122" s="63" t="str">
        <f t="shared" si="40"/>
        <v>C</v>
      </c>
      <c r="G122" s="71"/>
      <c r="H122" s="72"/>
      <c r="I122" s="72"/>
      <c r="J122" s="72"/>
      <c r="K122" s="72"/>
      <c r="L122" s="73"/>
      <c r="M122" s="43" t="s">
        <v>59</v>
      </c>
      <c r="N122" s="44"/>
      <c r="O122" s="74"/>
      <c r="P122" s="75"/>
      <c r="Q122" s="76"/>
      <c r="R122" s="115"/>
      <c r="S122" s="5"/>
      <c r="T122" s="5"/>
      <c r="U122" s="5"/>
      <c r="V122" s="5"/>
      <c r="W122" s="5"/>
      <c r="X122" s="5"/>
      <c r="Y122" s="5"/>
      <c r="Z122" s="5"/>
      <c r="AA122" s="5"/>
      <c r="AB122" s="5"/>
      <c r="AC122" s="5"/>
      <c r="AD122" s="5"/>
      <c r="AE122" s="5"/>
      <c r="AF122" s="5"/>
      <c r="AG122" s="5"/>
    </row>
    <row r="123" spans="1:33" ht="21.75" customHeight="1">
      <c r="A123" s="36">
        <f t="shared" si="41"/>
        <v>96</v>
      </c>
      <c r="B123" s="171" t="s">
        <v>192</v>
      </c>
      <c r="C123" s="170"/>
      <c r="D123" s="47" t="s">
        <v>46</v>
      </c>
      <c r="E123" s="6" t="str">
        <f>IF(D123="YES","Continue with the next question","Prepare an Information Disclosure Matrix (see ESS 10 § 49 to 51)")</f>
        <v>Prepare an Information Disclosure Matrix (see ESS 10 § 49 to 51)</v>
      </c>
      <c r="F123" s="63" t="str">
        <f t="shared" si="40"/>
        <v>C</v>
      </c>
      <c r="G123" s="71"/>
      <c r="H123" s="72"/>
      <c r="I123" s="72"/>
      <c r="J123" s="72"/>
      <c r="K123" s="72"/>
      <c r="L123" s="73"/>
      <c r="M123" s="43" t="s">
        <v>59</v>
      </c>
      <c r="N123" s="44"/>
      <c r="O123" s="74"/>
      <c r="P123" s="75"/>
      <c r="Q123" s="76"/>
      <c r="R123" s="115"/>
      <c r="S123" s="5"/>
      <c r="T123" s="5"/>
      <c r="U123" s="5"/>
      <c r="V123" s="5"/>
      <c r="W123" s="5"/>
      <c r="X123" s="5"/>
      <c r="Y123" s="5"/>
      <c r="Z123" s="5"/>
      <c r="AA123" s="5"/>
      <c r="AB123" s="5"/>
      <c r="AC123" s="5"/>
      <c r="AD123" s="5"/>
      <c r="AE123" s="5"/>
      <c r="AF123" s="5"/>
      <c r="AG123" s="5"/>
    </row>
    <row r="124" spans="1:33" ht="21.75" customHeight="1">
      <c r="A124" s="116">
        <f t="shared" si="41"/>
        <v>97</v>
      </c>
      <c r="B124" s="176" t="s">
        <v>193</v>
      </c>
      <c r="C124" s="177"/>
      <c r="D124" s="52" t="s">
        <v>40</v>
      </c>
      <c r="E124" s="117" t="str">
        <f>IF(D124="YES","End of the questionnaire","Consider the possibility of including them in your SECP (see ESS 10 § 37, 38. 13.2.2 and 13.2.3)")</f>
        <v>End of the questionnaire</v>
      </c>
      <c r="F124" s="63" t="str">
        <f t="shared" si="40"/>
        <v>C</v>
      </c>
      <c r="G124" s="118"/>
      <c r="H124" s="119"/>
      <c r="I124" s="119"/>
      <c r="J124" s="119"/>
      <c r="K124" s="119"/>
      <c r="L124" s="120"/>
      <c r="M124" s="121" t="s">
        <v>59</v>
      </c>
      <c r="N124" s="122"/>
      <c r="O124" s="123"/>
      <c r="P124" s="124"/>
      <c r="Q124" s="125"/>
      <c r="R124" s="115"/>
      <c r="S124" s="5"/>
      <c r="T124" s="5"/>
      <c r="U124" s="5"/>
      <c r="V124" s="5"/>
      <c r="W124" s="5"/>
      <c r="X124" s="5"/>
      <c r="Y124" s="5"/>
      <c r="Z124" s="5"/>
      <c r="AA124" s="5"/>
      <c r="AB124" s="5"/>
      <c r="AC124" s="5"/>
      <c r="AD124" s="5"/>
      <c r="AE124" s="5"/>
      <c r="AF124" s="5"/>
      <c r="AG124" s="5"/>
    </row>
    <row r="125" spans="1:33" ht="40.5" customHeight="1">
      <c r="A125" s="126" t="s">
        <v>194</v>
      </c>
      <c r="B125" s="127" t="s">
        <v>195</v>
      </c>
      <c r="C125" s="128" t="s">
        <v>196</v>
      </c>
      <c r="D125" s="129" t="s">
        <v>40</v>
      </c>
      <c r="E125" s="130" t="s">
        <v>197</v>
      </c>
      <c r="F125" s="131" t="str">
        <f t="shared" si="40"/>
        <v>C</v>
      </c>
      <c r="G125" s="118"/>
      <c r="H125" s="119"/>
      <c r="I125" s="119"/>
      <c r="J125" s="119"/>
      <c r="K125" s="119"/>
      <c r="L125" s="120"/>
      <c r="M125" s="62"/>
      <c r="N125" s="122"/>
      <c r="O125" s="123"/>
      <c r="P125" s="124"/>
      <c r="Q125" s="125"/>
      <c r="R125" s="132"/>
      <c r="S125" s="5"/>
      <c r="T125" s="5"/>
      <c r="U125" s="5"/>
      <c r="V125" s="5"/>
      <c r="W125" s="5"/>
      <c r="X125" s="5"/>
      <c r="Y125" s="5"/>
      <c r="Z125" s="5"/>
      <c r="AA125" s="5"/>
      <c r="AB125" s="5"/>
      <c r="AC125" s="5"/>
      <c r="AD125" s="5"/>
      <c r="AE125" s="5"/>
      <c r="AF125" s="5"/>
      <c r="AG125" s="5"/>
    </row>
    <row r="126" spans="1:33" ht="19.5" customHeight="1">
      <c r="A126" s="133"/>
      <c r="B126" s="134"/>
      <c r="C126" s="135"/>
      <c r="D126" s="4"/>
      <c r="E126" s="6"/>
      <c r="F126" s="136"/>
      <c r="G126" s="136"/>
      <c r="H126" s="136"/>
      <c r="I126" s="136"/>
      <c r="J126" s="136"/>
      <c r="K126" s="136"/>
      <c r="L126" s="136"/>
      <c r="M126" s="5"/>
      <c r="N126" s="5"/>
      <c r="O126" s="5"/>
      <c r="P126" s="5"/>
      <c r="Q126" s="5"/>
      <c r="R126" s="5"/>
      <c r="S126" s="5"/>
      <c r="T126" s="5"/>
      <c r="U126" s="5"/>
      <c r="V126" s="5"/>
      <c r="W126" s="5"/>
      <c r="X126" s="5"/>
      <c r="Y126" s="5"/>
      <c r="Z126" s="5"/>
      <c r="AA126" s="5"/>
      <c r="AB126" s="5"/>
      <c r="AC126" s="5"/>
      <c r="AD126" s="5"/>
      <c r="AE126" s="5"/>
      <c r="AF126" s="5"/>
      <c r="AG126" s="5"/>
    </row>
    <row r="127" spans="1:33" ht="63" customHeight="1">
      <c r="A127" s="133"/>
      <c r="B127" s="137" t="s">
        <v>198</v>
      </c>
      <c r="C127" s="138" t="s">
        <v>199</v>
      </c>
      <c r="D127" s="4"/>
      <c r="E127" s="6"/>
      <c r="F127" s="136"/>
      <c r="G127" s="136"/>
      <c r="H127" s="136"/>
      <c r="I127" s="136"/>
      <c r="J127" s="136"/>
      <c r="K127" s="136"/>
      <c r="L127" s="136"/>
      <c r="M127" s="5"/>
      <c r="N127" s="5"/>
      <c r="O127" s="5"/>
      <c r="P127" s="5"/>
      <c r="Q127" s="5"/>
      <c r="R127" s="5"/>
      <c r="S127" s="5"/>
      <c r="T127" s="5"/>
      <c r="U127" s="5"/>
      <c r="V127" s="5"/>
      <c r="W127" s="5"/>
      <c r="X127" s="5"/>
      <c r="Y127" s="5"/>
      <c r="Z127" s="5"/>
      <c r="AA127" s="5"/>
      <c r="AB127" s="5"/>
      <c r="AC127" s="5"/>
      <c r="AD127" s="5"/>
      <c r="AE127" s="5"/>
      <c r="AF127" s="5"/>
      <c r="AG127" s="5"/>
    </row>
    <row r="128" spans="1:33" ht="98.25" customHeight="1">
      <c r="A128" s="133"/>
      <c r="B128" s="139" t="s">
        <v>200</v>
      </c>
      <c r="C128" s="139" t="s">
        <v>201</v>
      </c>
      <c r="D128" s="4"/>
      <c r="E128" s="6"/>
      <c r="F128" s="136"/>
      <c r="G128" s="136"/>
      <c r="H128" s="136"/>
      <c r="I128" s="136"/>
      <c r="J128" s="136"/>
      <c r="K128" s="136"/>
      <c r="L128" s="136"/>
      <c r="M128" s="5"/>
      <c r="N128" s="5"/>
      <c r="O128" s="5"/>
      <c r="P128" s="5"/>
      <c r="Q128" s="5"/>
      <c r="R128" s="5"/>
      <c r="S128" s="5"/>
      <c r="T128" s="5"/>
      <c r="U128" s="5"/>
      <c r="V128" s="5"/>
      <c r="W128" s="5"/>
      <c r="X128" s="5"/>
      <c r="Y128" s="5"/>
      <c r="Z128" s="5"/>
      <c r="AA128" s="5"/>
      <c r="AB128" s="5"/>
      <c r="AC128" s="5"/>
      <c r="AD128" s="5"/>
      <c r="AE128" s="5"/>
      <c r="AF128" s="5"/>
      <c r="AG128" s="5"/>
    </row>
    <row r="129" spans="1:33" ht="190.5" customHeight="1">
      <c r="A129" s="140"/>
      <c r="B129" s="141" t="s">
        <v>202</v>
      </c>
      <c r="C129" s="142" t="s">
        <v>203</v>
      </c>
      <c r="D129" s="143"/>
      <c r="E129" s="90"/>
      <c r="F129" s="144"/>
      <c r="G129" s="113"/>
      <c r="H129" s="113"/>
      <c r="I129" s="113"/>
      <c r="J129" s="113"/>
      <c r="K129" s="113"/>
      <c r="L129" s="113"/>
      <c r="M129" s="113"/>
      <c r="N129" s="113"/>
      <c r="O129" s="113"/>
      <c r="P129" s="113"/>
      <c r="Q129" s="113"/>
      <c r="R129" s="113"/>
      <c r="S129" s="113"/>
      <c r="T129" s="113"/>
      <c r="U129" s="113"/>
      <c r="V129" s="113"/>
      <c r="W129" s="113"/>
      <c r="X129" s="113"/>
      <c r="Y129" s="113"/>
      <c r="Z129" s="113"/>
      <c r="AA129" s="113"/>
      <c r="AB129" s="113"/>
      <c r="AC129" s="113"/>
      <c r="AD129" s="113"/>
      <c r="AE129" s="113"/>
      <c r="AF129" s="113"/>
      <c r="AG129" s="113"/>
    </row>
    <row r="130" spans="1:33" ht="149.25" customHeight="1">
      <c r="A130" s="133"/>
      <c r="B130" s="139" t="s">
        <v>204</v>
      </c>
      <c r="C130" s="145" t="s">
        <v>205</v>
      </c>
      <c r="D130" s="4"/>
      <c r="E130" s="6"/>
      <c r="F130" s="136"/>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row>
    <row r="131" spans="1:33" ht="65.25" customHeight="1">
      <c r="A131" s="133"/>
      <c r="B131" s="146" t="s">
        <v>206</v>
      </c>
      <c r="C131" s="147" t="s">
        <v>207</v>
      </c>
      <c r="D131" s="4"/>
      <c r="E131" s="6"/>
      <c r="F131" s="136"/>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row>
    <row r="132" spans="1:33" ht="63" customHeight="1">
      <c r="A132" s="133"/>
      <c r="B132" s="148" t="s">
        <v>208</v>
      </c>
      <c r="C132" s="149" t="s">
        <v>209</v>
      </c>
      <c r="D132" s="4"/>
      <c r="E132" s="6"/>
      <c r="F132" s="136"/>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row>
    <row r="133" spans="1:33" ht="19.5" customHeight="1">
      <c r="A133" s="133"/>
      <c r="B133" s="134"/>
      <c r="C133" s="135"/>
      <c r="D133" s="4"/>
      <c r="E133" s="6"/>
      <c r="F133" s="136"/>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row>
    <row r="134" spans="1:33" ht="19.5" customHeight="1">
      <c r="A134" s="133"/>
      <c r="B134" s="134"/>
      <c r="C134" s="135"/>
      <c r="D134" s="4"/>
      <c r="E134" s="6"/>
      <c r="F134" s="136"/>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row>
    <row r="135" spans="1:33" ht="19.5" customHeight="1">
      <c r="A135" s="133"/>
      <c r="B135" s="134"/>
      <c r="C135" s="135"/>
      <c r="D135" s="4"/>
      <c r="E135" s="6"/>
      <c r="F135" s="136"/>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row>
    <row r="136" spans="1:33" ht="19.5" customHeight="1">
      <c r="A136" s="133"/>
      <c r="B136" s="134"/>
      <c r="C136" s="135"/>
      <c r="D136" s="4"/>
      <c r="E136" s="6"/>
      <c r="F136" s="136"/>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row>
    <row r="137" spans="1:33" ht="19.5" customHeight="1">
      <c r="A137" s="133"/>
      <c r="B137" s="134"/>
      <c r="C137" s="135"/>
      <c r="D137" s="4"/>
      <c r="E137" s="6"/>
      <c r="F137" s="136"/>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row>
    <row r="138" spans="1:33" ht="19.5" customHeight="1">
      <c r="A138" s="133"/>
      <c r="B138" s="134"/>
      <c r="C138" s="135"/>
      <c r="D138" s="4"/>
      <c r="E138" s="6"/>
      <c r="F138" s="136"/>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row>
    <row r="139" spans="1:33" ht="19.5" customHeight="1">
      <c r="A139" s="133"/>
      <c r="B139" s="134"/>
      <c r="C139" s="135"/>
      <c r="D139" s="4"/>
      <c r="E139" s="6"/>
      <c r="F139" s="136"/>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row>
    <row r="140" spans="1:33" ht="19.5" customHeight="1">
      <c r="A140" s="133"/>
      <c r="B140" s="134"/>
      <c r="C140" s="135"/>
      <c r="D140" s="4"/>
      <c r="E140" s="6"/>
      <c r="F140" s="136"/>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row>
    <row r="141" spans="1:33" ht="19.5" customHeight="1">
      <c r="A141" s="133"/>
      <c r="B141" s="134"/>
      <c r="C141" s="135"/>
      <c r="D141" s="4"/>
      <c r="E141" s="6"/>
      <c r="F141" s="136"/>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row>
    <row r="142" spans="1:33" ht="19.5" customHeight="1">
      <c r="A142" s="133"/>
      <c r="B142" s="134"/>
      <c r="C142" s="135"/>
      <c r="D142" s="4"/>
      <c r="E142" s="6"/>
      <c r="F142" s="136"/>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row>
    <row r="143" spans="1:33" ht="19.5" customHeight="1">
      <c r="A143" s="133"/>
      <c r="B143" s="134"/>
      <c r="C143" s="135"/>
      <c r="D143" s="4"/>
      <c r="E143" s="6"/>
      <c r="F143" s="136"/>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row>
    <row r="144" spans="1:33" ht="19.5" customHeight="1">
      <c r="A144" s="133"/>
      <c r="B144" s="134"/>
      <c r="C144" s="135"/>
      <c r="D144" s="4"/>
      <c r="E144" s="6"/>
      <c r="F144" s="136"/>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row>
    <row r="145" spans="1:33" ht="19.5" customHeight="1">
      <c r="A145" s="133"/>
      <c r="B145" s="134"/>
      <c r="C145" s="135"/>
      <c r="D145" s="4"/>
      <c r="E145" s="6"/>
      <c r="F145" s="136"/>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row>
    <row r="146" spans="1:33" ht="19.5" customHeight="1">
      <c r="A146" s="133"/>
      <c r="B146" s="134"/>
      <c r="C146" s="135"/>
      <c r="D146" s="4"/>
      <c r="E146" s="6"/>
      <c r="F146" s="136"/>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row>
    <row r="147" spans="1:33" ht="19.5" customHeight="1">
      <c r="A147" s="133"/>
      <c r="B147" s="134"/>
      <c r="C147" s="135"/>
      <c r="D147" s="4"/>
      <c r="E147" s="6"/>
      <c r="F147" s="136"/>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row>
    <row r="148" spans="1:33" ht="19.5" customHeight="1">
      <c r="A148" s="133"/>
      <c r="B148" s="134"/>
      <c r="C148" s="135"/>
      <c r="D148" s="4"/>
      <c r="E148" s="6"/>
      <c r="F148" s="136"/>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row>
    <row r="149" spans="1:33" ht="19.5" customHeight="1">
      <c r="A149" s="133"/>
      <c r="B149" s="134"/>
      <c r="C149" s="135"/>
      <c r="D149" s="4"/>
      <c r="E149" s="6"/>
      <c r="F149" s="136"/>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row>
    <row r="150" spans="1:33" ht="19.5" customHeight="1">
      <c r="A150" s="133"/>
      <c r="B150" s="134"/>
      <c r="C150" s="135"/>
      <c r="D150" s="4"/>
      <c r="E150" s="6"/>
      <c r="F150" s="136"/>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row>
    <row r="151" spans="1:33" ht="19.5" customHeight="1">
      <c r="A151" s="133"/>
      <c r="B151" s="134"/>
      <c r="C151" s="135"/>
      <c r="D151" s="4"/>
      <c r="E151" s="6"/>
      <c r="F151" s="136"/>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row>
    <row r="152" spans="1:33" ht="19.5" customHeight="1">
      <c r="A152" s="133"/>
      <c r="B152" s="134"/>
      <c r="C152" s="135"/>
      <c r="D152" s="4"/>
      <c r="E152" s="6"/>
      <c r="F152" s="136"/>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row>
    <row r="153" spans="1:33" ht="19.5" customHeight="1">
      <c r="A153" s="133"/>
      <c r="B153" s="134"/>
      <c r="C153" s="135"/>
      <c r="D153" s="4"/>
      <c r="E153" s="6"/>
      <c r="F153" s="136"/>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row>
    <row r="154" spans="1:33" ht="19.5" customHeight="1">
      <c r="A154" s="133"/>
      <c r="B154" s="134"/>
      <c r="C154" s="135"/>
      <c r="D154" s="4"/>
      <c r="E154" s="6"/>
      <c r="F154" s="136"/>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row>
    <row r="155" spans="1:33" ht="19.5" customHeight="1">
      <c r="A155" s="133"/>
      <c r="B155" s="134"/>
      <c r="C155" s="135"/>
      <c r="D155" s="4"/>
      <c r="E155" s="6"/>
      <c r="F155" s="136"/>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row>
    <row r="156" spans="1:33" ht="19.5" customHeight="1">
      <c r="A156" s="133"/>
      <c r="B156" s="134"/>
      <c r="C156" s="135"/>
      <c r="D156" s="4"/>
      <c r="E156" s="6"/>
      <c r="F156" s="136"/>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row>
    <row r="157" spans="1:33" ht="19.5" customHeight="1">
      <c r="A157" s="133"/>
      <c r="B157" s="134"/>
      <c r="C157" s="135"/>
      <c r="D157" s="4"/>
      <c r="E157" s="6"/>
      <c r="F157" s="136"/>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row>
    <row r="158" spans="1:33" ht="19.5" customHeight="1">
      <c r="A158" s="133"/>
      <c r="B158" s="134"/>
      <c r="C158" s="135"/>
      <c r="D158" s="4"/>
      <c r="E158" s="6"/>
      <c r="F158" s="136"/>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row>
    <row r="159" spans="1:33" ht="19.5" customHeight="1">
      <c r="A159" s="133"/>
      <c r="B159" s="134"/>
      <c r="C159" s="135"/>
      <c r="D159" s="4"/>
      <c r="E159" s="6"/>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row>
    <row r="160" spans="1:33" ht="19.5" customHeight="1">
      <c r="A160" s="133"/>
      <c r="B160" s="134"/>
      <c r="C160" s="135"/>
      <c r="D160" s="4"/>
      <c r="E160" s="6"/>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row>
    <row r="161" spans="1:33" ht="19.5" customHeight="1">
      <c r="A161" s="133"/>
      <c r="B161" s="134"/>
      <c r="C161" s="135"/>
      <c r="D161" s="4"/>
      <c r="E161" s="6"/>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row>
    <row r="162" spans="1:33" ht="19.5" customHeight="1">
      <c r="A162" s="133"/>
      <c r="B162" s="134"/>
      <c r="C162" s="135"/>
      <c r="D162" s="4"/>
      <c r="E162" s="6"/>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row>
    <row r="163" spans="1:33" ht="19.5" customHeight="1">
      <c r="A163" s="133"/>
      <c r="B163" s="134"/>
      <c r="C163" s="135"/>
      <c r="D163" s="4"/>
      <c r="E163" s="6"/>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row>
    <row r="164" spans="1:33" ht="19.5" customHeight="1">
      <c r="A164" s="133"/>
      <c r="B164" s="134"/>
      <c r="C164" s="135"/>
      <c r="D164" s="4"/>
      <c r="E164" s="6"/>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row>
    <row r="165" spans="1:33" ht="19.5" customHeight="1">
      <c r="A165" s="133"/>
      <c r="B165" s="134"/>
      <c r="C165" s="135"/>
      <c r="D165" s="4"/>
      <c r="E165" s="6"/>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row>
    <row r="166" spans="1:33" ht="19.5" customHeight="1">
      <c r="A166" s="133"/>
      <c r="B166" s="134"/>
      <c r="C166" s="135"/>
      <c r="D166" s="4"/>
      <c r="E166" s="6"/>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row>
    <row r="167" spans="1:33" ht="19.5" customHeight="1">
      <c r="A167" s="133"/>
      <c r="B167" s="134"/>
      <c r="C167" s="135"/>
      <c r="D167" s="4"/>
      <c r="E167" s="6"/>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row>
    <row r="168" spans="1:33" ht="19.5" customHeight="1">
      <c r="A168" s="133"/>
      <c r="B168" s="134"/>
      <c r="C168" s="135"/>
      <c r="D168" s="4"/>
      <c r="E168" s="6"/>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row>
    <row r="169" spans="1:33" ht="19.5" customHeight="1">
      <c r="A169" s="133"/>
      <c r="B169" s="134"/>
      <c r="C169" s="135"/>
      <c r="D169" s="4"/>
      <c r="E169" s="6"/>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row>
    <row r="170" spans="1:33" ht="19.5" customHeight="1">
      <c r="A170" s="133"/>
      <c r="B170" s="134"/>
      <c r="C170" s="135"/>
      <c r="D170" s="4"/>
      <c r="E170" s="6"/>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row>
    <row r="171" spans="1:33" ht="19.5" customHeight="1">
      <c r="A171" s="133"/>
      <c r="B171" s="134"/>
      <c r="C171" s="135"/>
      <c r="D171" s="4"/>
      <c r="E171" s="6"/>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row>
    <row r="172" spans="1:33" ht="19.5" customHeight="1">
      <c r="A172" s="133"/>
      <c r="B172" s="134"/>
      <c r="C172" s="135"/>
      <c r="D172" s="4"/>
      <c r="E172" s="6"/>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row>
    <row r="173" spans="1:33" ht="19.5" customHeight="1">
      <c r="A173" s="133"/>
      <c r="B173" s="134"/>
      <c r="C173" s="135"/>
      <c r="D173" s="4"/>
      <c r="E173" s="6"/>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row>
    <row r="174" spans="1:33" ht="19.5" customHeight="1">
      <c r="A174" s="133"/>
      <c r="B174" s="134"/>
      <c r="C174" s="135"/>
      <c r="D174" s="4"/>
      <c r="E174" s="6"/>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row>
    <row r="175" spans="1:33" ht="19.5" customHeight="1">
      <c r="A175" s="133"/>
      <c r="B175" s="134"/>
      <c r="C175" s="135"/>
      <c r="D175" s="4"/>
      <c r="E175" s="6"/>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row>
    <row r="176" spans="1:33" ht="19.5" customHeight="1">
      <c r="A176" s="133"/>
      <c r="B176" s="134"/>
      <c r="C176" s="135"/>
      <c r="D176" s="4"/>
      <c r="E176" s="6"/>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row>
    <row r="177" spans="1:33" ht="19.5" customHeight="1">
      <c r="A177" s="133"/>
      <c r="B177" s="134"/>
      <c r="C177" s="135"/>
      <c r="D177" s="4"/>
      <c r="E177" s="6"/>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row>
    <row r="178" spans="1:33" ht="19.5" customHeight="1">
      <c r="A178" s="133"/>
      <c r="B178" s="134"/>
      <c r="C178" s="135"/>
      <c r="D178" s="4"/>
      <c r="E178" s="6"/>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row>
    <row r="179" spans="1:33" ht="19.5" customHeight="1">
      <c r="A179" s="133"/>
      <c r="B179" s="134"/>
      <c r="C179" s="135"/>
      <c r="D179" s="4"/>
      <c r="E179" s="6"/>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row>
    <row r="180" spans="1:33" ht="19.5" customHeight="1">
      <c r="A180" s="133"/>
      <c r="B180" s="134"/>
      <c r="C180" s="135"/>
      <c r="D180" s="4"/>
      <c r="E180" s="6"/>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row>
    <row r="181" spans="1:33" ht="19.5" customHeight="1">
      <c r="A181" s="133"/>
      <c r="B181" s="134"/>
      <c r="C181" s="135"/>
      <c r="D181" s="4"/>
      <c r="E181" s="6"/>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row>
    <row r="182" spans="1:33" ht="19.5" customHeight="1">
      <c r="A182" s="133"/>
      <c r="B182" s="134"/>
      <c r="C182" s="135"/>
      <c r="D182" s="4"/>
      <c r="E182" s="6"/>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row>
    <row r="183" spans="1:33" ht="19.5" customHeight="1">
      <c r="A183" s="133"/>
      <c r="B183" s="134"/>
      <c r="C183" s="135"/>
      <c r="D183" s="4"/>
      <c r="E183" s="6"/>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row>
    <row r="184" spans="1:33" ht="19.5" customHeight="1">
      <c r="A184" s="133"/>
      <c r="B184" s="134"/>
      <c r="C184" s="135"/>
      <c r="D184" s="4"/>
      <c r="E184" s="6"/>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row>
    <row r="185" spans="1:33" ht="19.5" customHeight="1">
      <c r="A185" s="133"/>
      <c r="B185" s="134"/>
      <c r="C185" s="135"/>
      <c r="D185" s="4"/>
      <c r="E185" s="6"/>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row>
    <row r="186" spans="1:33" ht="19.5" customHeight="1">
      <c r="A186" s="133"/>
      <c r="B186" s="134"/>
      <c r="C186" s="135"/>
      <c r="D186" s="4"/>
      <c r="E186" s="6"/>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row>
    <row r="187" spans="1:33" ht="19.5" customHeight="1">
      <c r="A187" s="133"/>
      <c r="B187" s="134"/>
      <c r="C187" s="135"/>
      <c r="D187" s="4"/>
      <c r="E187" s="6"/>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row>
    <row r="188" spans="1:33" ht="19.5" customHeight="1">
      <c r="A188" s="133"/>
      <c r="B188" s="134"/>
      <c r="C188" s="135"/>
      <c r="D188" s="4"/>
      <c r="E188" s="6"/>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row>
    <row r="189" spans="1:33" ht="19.5" customHeight="1">
      <c r="A189" s="133"/>
      <c r="B189" s="134"/>
      <c r="C189" s="135"/>
      <c r="D189" s="4"/>
      <c r="E189" s="6"/>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row>
    <row r="190" spans="1:33" ht="15.75" customHeight="1">
      <c r="A190" s="133"/>
      <c r="B190" s="134"/>
      <c r="C190" s="135"/>
      <c r="D190" s="4"/>
      <c r="E190" s="6"/>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row>
    <row r="191" spans="1:33" ht="15.75" customHeight="1">
      <c r="A191" s="133"/>
      <c r="B191" s="134"/>
      <c r="C191" s="135"/>
      <c r="D191" s="4"/>
      <c r="E191" s="6"/>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row>
    <row r="192" spans="1:33" ht="15.75" customHeight="1">
      <c r="A192" s="133"/>
      <c r="B192" s="134"/>
      <c r="C192" s="135"/>
      <c r="D192" s="4"/>
      <c r="E192" s="6"/>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row>
    <row r="193" spans="1:33" ht="15.75" customHeight="1">
      <c r="A193" s="133"/>
      <c r="B193" s="134"/>
      <c r="C193" s="135"/>
      <c r="D193" s="4"/>
      <c r="E193" s="6"/>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row>
    <row r="194" spans="1:33" ht="15.75" customHeight="1">
      <c r="A194" s="133"/>
      <c r="B194" s="134"/>
      <c r="C194" s="135"/>
      <c r="D194" s="4"/>
      <c r="E194" s="6"/>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row>
    <row r="195" spans="1:33" ht="15.75" customHeight="1">
      <c r="A195" s="133"/>
      <c r="B195" s="134"/>
      <c r="C195" s="135"/>
      <c r="D195" s="4"/>
      <c r="E195" s="6"/>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row>
    <row r="196" spans="1:33" ht="15.75" customHeight="1">
      <c r="A196" s="133"/>
      <c r="B196" s="134"/>
      <c r="C196" s="135"/>
      <c r="D196" s="4"/>
      <c r="E196" s="6"/>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row>
    <row r="197" spans="1:33" ht="15.75" customHeight="1">
      <c r="A197" s="133"/>
      <c r="B197" s="134"/>
      <c r="C197" s="135"/>
      <c r="D197" s="4"/>
      <c r="E197" s="6"/>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row>
    <row r="198" spans="1:33" ht="15.75" customHeight="1">
      <c r="A198" s="133"/>
      <c r="B198" s="134"/>
      <c r="C198" s="135"/>
      <c r="D198" s="4"/>
      <c r="E198" s="6"/>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row>
    <row r="199" spans="1:33" ht="15.75" customHeight="1">
      <c r="A199" s="133"/>
      <c r="B199" s="134"/>
      <c r="C199" s="135"/>
      <c r="D199" s="4"/>
      <c r="E199" s="6"/>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row>
    <row r="200" spans="1:33" ht="15.75" customHeight="1">
      <c r="A200" s="133"/>
      <c r="B200" s="134"/>
      <c r="C200" s="135"/>
      <c r="D200" s="4"/>
      <c r="E200" s="6"/>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row>
    <row r="201" spans="1:33" ht="15.75" customHeight="1">
      <c r="A201" s="133"/>
      <c r="B201" s="134"/>
      <c r="C201" s="135"/>
      <c r="D201" s="4"/>
      <c r="E201" s="6"/>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row>
    <row r="202" spans="1:33" ht="15.75" customHeight="1">
      <c r="A202" s="133"/>
      <c r="B202" s="134"/>
      <c r="C202" s="135"/>
      <c r="D202" s="4"/>
      <c r="E202" s="6"/>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row>
    <row r="203" spans="1:33" ht="15.75" customHeight="1">
      <c r="A203" s="133"/>
      <c r="B203" s="134"/>
      <c r="C203" s="135"/>
      <c r="D203" s="4"/>
      <c r="E203" s="6"/>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row>
    <row r="204" spans="1:33" ht="15.75" customHeight="1">
      <c r="A204" s="133"/>
      <c r="B204" s="134"/>
      <c r="C204" s="135"/>
      <c r="D204" s="4"/>
      <c r="E204" s="6"/>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row>
    <row r="205" spans="1:33" ht="15.75" customHeight="1">
      <c r="A205" s="133"/>
      <c r="B205" s="134"/>
      <c r="C205" s="135"/>
      <c r="D205" s="4"/>
      <c r="E205" s="6"/>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row>
    <row r="206" spans="1:33" ht="15.75" customHeight="1">
      <c r="A206" s="133"/>
      <c r="B206" s="134"/>
      <c r="C206" s="135"/>
      <c r="D206" s="4"/>
      <c r="E206" s="6"/>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row>
    <row r="207" spans="1:33" ht="15.75" customHeight="1">
      <c r="A207" s="133"/>
      <c r="B207" s="134"/>
      <c r="C207" s="135"/>
      <c r="D207" s="4"/>
      <c r="E207" s="6"/>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row>
    <row r="208" spans="1:33" ht="15.75" customHeight="1">
      <c r="A208" s="133"/>
      <c r="B208" s="134"/>
      <c r="C208" s="135"/>
      <c r="D208" s="4"/>
      <c r="E208" s="6"/>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row>
    <row r="209" spans="1:33" ht="15.75" customHeight="1">
      <c r="A209" s="133"/>
      <c r="B209" s="134"/>
      <c r="C209" s="135"/>
      <c r="D209" s="4"/>
      <c r="E209" s="6"/>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row>
    <row r="210" spans="1:33" ht="15.75" customHeight="1">
      <c r="A210" s="133"/>
      <c r="B210" s="134"/>
      <c r="C210" s="135"/>
      <c r="D210" s="4"/>
      <c r="E210" s="6"/>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row>
    <row r="211" spans="1:33" ht="15.75" customHeight="1">
      <c r="A211" s="133"/>
      <c r="B211" s="134"/>
      <c r="C211" s="135"/>
      <c r="D211" s="4"/>
      <c r="E211" s="6"/>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row>
    <row r="212" spans="1:33" ht="15.75" customHeight="1">
      <c r="A212" s="133"/>
      <c r="B212" s="134"/>
      <c r="C212" s="135"/>
      <c r="D212" s="4"/>
      <c r="E212" s="6"/>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row>
    <row r="213" spans="1:33" ht="15.75" customHeight="1">
      <c r="A213" s="133"/>
      <c r="B213" s="134"/>
      <c r="C213" s="135"/>
      <c r="D213" s="4"/>
      <c r="E213" s="6"/>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row>
    <row r="214" spans="1:33" ht="15.75" customHeight="1">
      <c r="A214" s="133"/>
      <c r="B214" s="134"/>
      <c r="C214" s="135"/>
      <c r="D214" s="4"/>
      <c r="E214" s="6"/>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row>
    <row r="215" spans="1:33" ht="15.75" customHeight="1">
      <c r="A215" s="133"/>
      <c r="B215" s="134"/>
      <c r="C215" s="135"/>
      <c r="D215" s="4"/>
      <c r="E215" s="6"/>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row>
    <row r="216" spans="1:33" ht="15.75" customHeight="1">
      <c r="A216" s="133"/>
      <c r="B216" s="134"/>
      <c r="C216" s="135"/>
      <c r="D216" s="4"/>
      <c r="E216" s="6"/>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row>
    <row r="217" spans="1:33" ht="15.75" customHeight="1">
      <c r="A217" s="133"/>
      <c r="B217" s="134"/>
      <c r="C217" s="135"/>
      <c r="D217" s="4"/>
      <c r="E217" s="6"/>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row>
    <row r="218" spans="1:33" ht="15.75" customHeight="1">
      <c r="A218" s="133"/>
      <c r="B218" s="134"/>
      <c r="C218" s="135"/>
      <c r="D218" s="4"/>
      <c r="E218" s="6"/>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row>
    <row r="219" spans="1:33" ht="15.75" customHeight="1">
      <c r="A219" s="133"/>
      <c r="B219" s="134"/>
      <c r="C219" s="135"/>
      <c r="D219" s="4"/>
      <c r="E219" s="6"/>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row>
    <row r="220" spans="1:33" ht="15.75" customHeight="1">
      <c r="A220" s="133"/>
      <c r="B220" s="134"/>
      <c r="C220" s="135"/>
      <c r="D220" s="4"/>
      <c r="E220" s="6"/>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row>
    <row r="221" spans="1:33" ht="15.75" customHeight="1">
      <c r="A221" s="133"/>
      <c r="B221" s="134"/>
      <c r="C221" s="135"/>
      <c r="D221" s="4"/>
      <c r="E221" s="6"/>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row>
    <row r="222" spans="1:33" ht="15.75" customHeight="1">
      <c r="A222" s="133"/>
      <c r="B222" s="134"/>
      <c r="C222" s="135"/>
      <c r="D222" s="4"/>
      <c r="E222" s="6"/>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row>
    <row r="223" spans="1:33" ht="15.75" customHeight="1">
      <c r="A223" s="133"/>
      <c r="B223" s="134"/>
      <c r="C223" s="135"/>
      <c r="D223" s="4"/>
      <c r="E223" s="6"/>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row>
    <row r="224" spans="1:33" ht="15.75" customHeight="1">
      <c r="A224" s="133"/>
      <c r="B224" s="134"/>
      <c r="C224" s="135"/>
      <c r="D224" s="4"/>
      <c r="E224" s="6"/>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row>
    <row r="225" spans="1:33" ht="15.75" customHeight="1">
      <c r="A225" s="133"/>
      <c r="B225" s="134"/>
      <c r="C225" s="135"/>
      <c r="D225" s="4"/>
      <c r="E225" s="6"/>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row>
    <row r="226" spans="1:33" ht="15.75" customHeight="1">
      <c r="A226" s="133"/>
      <c r="B226" s="134"/>
      <c r="C226" s="135"/>
      <c r="D226" s="4"/>
      <c r="E226" s="6"/>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row>
    <row r="227" spans="1:33" ht="15.75" customHeight="1">
      <c r="A227" s="133"/>
      <c r="B227" s="134"/>
      <c r="C227" s="135"/>
      <c r="D227" s="4"/>
      <c r="E227" s="6"/>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row>
    <row r="228" spans="1:33" ht="15.75" customHeight="1">
      <c r="A228" s="133"/>
      <c r="B228" s="134"/>
      <c r="C228" s="135"/>
      <c r="D228" s="4"/>
      <c r="E228" s="6"/>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row>
    <row r="229" spans="1:33" ht="15.75" customHeight="1">
      <c r="A229" s="133"/>
      <c r="B229" s="134"/>
      <c r="C229" s="135"/>
      <c r="D229" s="4"/>
      <c r="E229" s="6"/>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row>
    <row r="230" spans="1:33" ht="15.75" customHeight="1">
      <c r="A230" s="133"/>
      <c r="B230" s="134"/>
      <c r="C230" s="135"/>
      <c r="D230" s="4"/>
      <c r="E230" s="6"/>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row>
    <row r="231" spans="1:33" ht="15.75" customHeight="1">
      <c r="A231" s="133"/>
      <c r="B231" s="134"/>
      <c r="C231" s="135"/>
      <c r="D231" s="4"/>
      <c r="E231" s="6"/>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row>
    <row r="232" spans="1:33" ht="15.75" customHeight="1">
      <c r="A232" s="133"/>
      <c r="B232" s="134"/>
      <c r="C232" s="135"/>
      <c r="D232" s="4"/>
      <c r="E232" s="6"/>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row>
    <row r="233" spans="1:33" ht="15.75" customHeight="1">
      <c r="A233" s="133"/>
      <c r="B233" s="134"/>
      <c r="C233" s="135"/>
      <c r="D233" s="4"/>
      <c r="E233" s="6"/>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row>
    <row r="234" spans="1:33" ht="15.75" customHeight="1">
      <c r="A234" s="133"/>
      <c r="B234" s="134"/>
      <c r="C234" s="135"/>
      <c r="D234" s="4"/>
      <c r="E234" s="6"/>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row>
    <row r="235" spans="1:33" ht="15.75" customHeight="1">
      <c r="A235" s="133"/>
      <c r="B235" s="134"/>
      <c r="C235" s="135"/>
      <c r="D235" s="4"/>
      <c r="E235" s="6"/>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row>
    <row r="236" spans="1:33" ht="15.75" customHeight="1">
      <c r="A236" s="133"/>
      <c r="B236" s="134"/>
      <c r="C236" s="135"/>
      <c r="D236" s="4"/>
      <c r="E236" s="6"/>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row>
    <row r="237" spans="1:33" ht="15.75" customHeight="1">
      <c r="A237" s="133"/>
      <c r="B237" s="134"/>
      <c r="C237" s="135"/>
      <c r="D237" s="4"/>
      <c r="E237" s="6"/>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row>
    <row r="238" spans="1:33" ht="15.75" customHeight="1">
      <c r="A238" s="133"/>
      <c r="B238" s="134"/>
      <c r="C238" s="135"/>
      <c r="D238" s="4"/>
      <c r="E238" s="6"/>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row>
    <row r="239" spans="1:33" ht="15.75" customHeight="1">
      <c r="A239" s="133"/>
      <c r="B239" s="134"/>
      <c r="C239" s="135"/>
      <c r="D239" s="4"/>
      <c r="E239" s="6"/>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row>
    <row r="240" spans="1:33" ht="15.75" customHeight="1">
      <c r="A240" s="133"/>
      <c r="B240" s="134"/>
      <c r="C240" s="135"/>
      <c r="D240" s="4"/>
      <c r="E240" s="6"/>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row>
    <row r="241" spans="1:33" ht="15.75" customHeight="1">
      <c r="A241" s="133"/>
      <c r="B241" s="134"/>
      <c r="C241" s="135"/>
      <c r="D241" s="4"/>
      <c r="E241" s="6"/>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row>
    <row r="242" spans="1:33" ht="15.75" customHeight="1">
      <c r="A242" s="133"/>
      <c r="B242" s="134"/>
      <c r="C242" s="135"/>
      <c r="D242" s="4"/>
      <c r="E242" s="6"/>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row>
    <row r="243" spans="1:33" ht="15.75" customHeight="1">
      <c r="A243" s="133"/>
      <c r="B243" s="134"/>
      <c r="C243" s="135"/>
      <c r="D243" s="4"/>
      <c r="E243" s="6"/>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row>
    <row r="244" spans="1:33" ht="15.75" customHeight="1">
      <c r="A244" s="133"/>
      <c r="B244" s="134"/>
      <c r="C244" s="135"/>
      <c r="D244" s="4"/>
      <c r="E244" s="6"/>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row>
    <row r="245" spans="1:33" ht="15.75" customHeight="1">
      <c r="A245" s="133"/>
      <c r="B245" s="134"/>
      <c r="C245" s="135"/>
      <c r="D245" s="4"/>
      <c r="E245" s="6"/>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row>
    <row r="246" spans="1:33" ht="15.75" customHeight="1">
      <c r="A246" s="133"/>
      <c r="B246" s="134"/>
      <c r="C246" s="135"/>
      <c r="D246" s="4"/>
      <c r="E246" s="6"/>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row>
    <row r="247" spans="1:33" ht="15.75" customHeight="1">
      <c r="A247" s="133"/>
      <c r="B247" s="134"/>
      <c r="C247" s="135"/>
      <c r="D247" s="4"/>
      <c r="E247" s="6"/>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row>
    <row r="248" spans="1:33" ht="15.75" customHeight="1">
      <c r="A248" s="133"/>
      <c r="B248" s="134"/>
      <c r="C248" s="135"/>
      <c r="D248" s="4"/>
      <c r="E248" s="6"/>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row>
    <row r="249" spans="1:33" ht="15.75" customHeight="1">
      <c r="A249" s="133"/>
      <c r="B249" s="134"/>
      <c r="C249" s="135"/>
      <c r="D249" s="4"/>
      <c r="E249" s="6"/>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row>
    <row r="250" spans="1:33" ht="15.75" customHeight="1">
      <c r="A250" s="133"/>
      <c r="B250" s="134"/>
      <c r="C250" s="135"/>
      <c r="D250" s="4"/>
      <c r="E250" s="6"/>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row>
    <row r="251" spans="1:33" ht="15.75" customHeight="1">
      <c r="A251" s="133"/>
      <c r="B251" s="134"/>
      <c r="C251" s="135"/>
      <c r="D251" s="4"/>
      <c r="E251" s="6"/>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row>
    <row r="252" spans="1:33" ht="15.75" customHeight="1">
      <c r="A252" s="133"/>
      <c r="B252" s="134"/>
      <c r="C252" s="135"/>
      <c r="D252" s="4"/>
      <c r="E252" s="6"/>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row>
    <row r="253" spans="1:33" ht="15.75" customHeight="1">
      <c r="A253" s="133"/>
      <c r="B253" s="134"/>
      <c r="C253" s="135"/>
      <c r="D253" s="4"/>
      <c r="E253" s="6"/>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row>
    <row r="254" spans="1:33" ht="15.75" customHeight="1">
      <c r="A254" s="133"/>
      <c r="B254" s="134"/>
      <c r="C254" s="135"/>
      <c r="D254" s="4"/>
      <c r="E254" s="6"/>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row>
    <row r="255" spans="1:33" ht="15.75" customHeight="1">
      <c r="A255" s="133"/>
      <c r="B255" s="134"/>
      <c r="C255" s="135"/>
      <c r="D255" s="4"/>
      <c r="E255" s="6"/>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row>
    <row r="256" spans="1:33" ht="15.75" customHeight="1">
      <c r="A256" s="133"/>
      <c r="B256" s="134"/>
      <c r="C256" s="135"/>
      <c r="D256" s="4"/>
      <c r="E256" s="6"/>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row>
    <row r="257" spans="1:33" ht="15.75" customHeight="1">
      <c r="A257" s="133"/>
      <c r="B257" s="134"/>
      <c r="C257" s="135"/>
      <c r="D257" s="4"/>
      <c r="E257" s="6"/>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row>
    <row r="258" spans="1:33" ht="15.75" customHeight="1">
      <c r="A258" s="133"/>
      <c r="B258" s="134"/>
      <c r="C258" s="135"/>
      <c r="D258" s="4"/>
      <c r="E258" s="6"/>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row>
    <row r="259" spans="1:33" ht="15.75" customHeight="1">
      <c r="A259" s="133"/>
      <c r="B259" s="134"/>
      <c r="C259" s="135"/>
      <c r="D259" s="4"/>
      <c r="E259" s="6"/>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row>
    <row r="260" spans="1:33" ht="15.75" customHeight="1">
      <c r="A260" s="133"/>
      <c r="B260" s="134"/>
      <c r="C260" s="135"/>
      <c r="D260" s="4"/>
      <c r="E260" s="6"/>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row>
    <row r="261" spans="1:33" ht="15.75" customHeight="1">
      <c r="A261" s="133"/>
      <c r="B261" s="134"/>
      <c r="C261" s="135"/>
      <c r="D261" s="4"/>
      <c r="E261" s="6"/>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row>
    <row r="262" spans="1:33" ht="15.75" customHeight="1">
      <c r="A262" s="133"/>
      <c r="B262" s="134"/>
      <c r="C262" s="135"/>
      <c r="D262" s="4"/>
      <c r="E262" s="6"/>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row>
    <row r="263" spans="1:33" ht="15.75" customHeight="1">
      <c r="A263" s="133"/>
      <c r="B263" s="134"/>
      <c r="C263" s="135"/>
      <c r="D263" s="4"/>
      <c r="E263" s="6"/>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row>
    <row r="264" spans="1:33" ht="15.75" customHeight="1">
      <c r="A264" s="133"/>
      <c r="B264" s="134"/>
      <c r="C264" s="135"/>
      <c r="D264" s="4"/>
      <c r="E264" s="6"/>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row>
    <row r="265" spans="1:33" ht="15.75" customHeight="1">
      <c r="A265" s="133"/>
      <c r="B265" s="134"/>
      <c r="C265" s="135"/>
      <c r="D265" s="4"/>
      <c r="E265" s="6"/>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row>
    <row r="266" spans="1:33" ht="15.75" customHeight="1">
      <c r="A266" s="133"/>
      <c r="B266" s="134"/>
      <c r="C266" s="135"/>
      <c r="D266" s="4"/>
      <c r="E266" s="6"/>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row>
    <row r="267" spans="1:33" ht="15.75" customHeight="1">
      <c r="A267" s="133"/>
      <c r="B267" s="134"/>
      <c r="C267" s="135"/>
      <c r="D267" s="4"/>
      <c r="E267" s="6"/>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row>
    <row r="268" spans="1:33" ht="15.75" customHeight="1">
      <c r="A268" s="133"/>
      <c r="B268" s="134"/>
      <c r="C268" s="135"/>
      <c r="D268" s="4"/>
      <c r="E268" s="6"/>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row>
    <row r="269" spans="1:33" ht="15.75" customHeight="1">
      <c r="A269" s="133"/>
      <c r="B269" s="134"/>
      <c r="C269" s="135"/>
      <c r="D269" s="4"/>
      <c r="E269" s="6"/>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row>
    <row r="270" spans="1:33" ht="15.75" customHeight="1">
      <c r="A270" s="133"/>
      <c r="B270" s="134"/>
      <c r="C270" s="135"/>
      <c r="D270" s="4"/>
      <c r="E270" s="6"/>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row>
    <row r="271" spans="1:33" ht="15.75" customHeight="1">
      <c r="A271" s="133"/>
      <c r="B271" s="134"/>
      <c r="C271" s="135"/>
      <c r="D271" s="4"/>
      <c r="E271" s="6"/>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row>
    <row r="272" spans="1:33" ht="15.75" customHeight="1">
      <c r="A272" s="133"/>
      <c r="B272" s="134"/>
      <c r="C272" s="135"/>
      <c r="D272" s="4"/>
      <c r="E272" s="6"/>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row>
    <row r="273" spans="1:33" ht="15.75" customHeight="1">
      <c r="A273" s="133"/>
      <c r="B273" s="134"/>
      <c r="C273" s="135"/>
      <c r="D273" s="4"/>
      <c r="E273" s="6"/>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row>
    <row r="274" spans="1:33" ht="15.75" customHeight="1">
      <c r="A274" s="133"/>
      <c r="B274" s="134"/>
      <c r="C274" s="135"/>
      <c r="D274" s="4"/>
      <c r="E274" s="6"/>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row>
    <row r="275" spans="1:33" ht="15.75" customHeight="1">
      <c r="A275" s="133"/>
      <c r="B275" s="134"/>
      <c r="C275" s="135"/>
      <c r="D275" s="4"/>
      <c r="E275" s="6"/>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row>
    <row r="276" spans="1:33" ht="15.75" customHeight="1">
      <c r="A276" s="133"/>
      <c r="B276" s="134"/>
      <c r="C276" s="135"/>
      <c r="D276" s="4"/>
      <c r="E276" s="6"/>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row>
    <row r="277" spans="1:33" ht="15.75" customHeight="1">
      <c r="A277" s="133"/>
      <c r="B277" s="134"/>
      <c r="C277" s="135"/>
      <c r="D277" s="4"/>
      <c r="E277" s="6"/>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row>
    <row r="278" spans="1:33" ht="15.75" customHeight="1">
      <c r="A278" s="133"/>
      <c r="B278" s="134"/>
      <c r="C278" s="135"/>
      <c r="D278" s="4"/>
      <c r="E278" s="6"/>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row>
    <row r="279" spans="1:33" ht="15.75" customHeight="1">
      <c r="A279" s="133"/>
      <c r="B279" s="134"/>
      <c r="C279" s="135"/>
      <c r="D279" s="4"/>
      <c r="E279" s="6"/>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row>
    <row r="280" spans="1:33" ht="15.75" customHeight="1">
      <c r="A280" s="133"/>
      <c r="B280" s="134"/>
      <c r="C280" s="135"/>
      <c r="D280" s="4"/>
      <c r="E280" s="6"/>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row>
    <row r="281" spans="1:33" ht="15.75" customHeight="1">
      <c r="A281" s="133"/>
      <c r="B281" s="134"/>
      <c r="C281" s="135"/>
      <c r="D281" s="4"/>
      <c r="E281" s="6"/>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row>
    <row r="282" spans="1:33" ht="15.75" customHeight="1">
      <c r="A282" s="133"/>
      <c r="B282" s="134"/>
      <c r="C282" s="135"/>
      <c r="D282" s="4"/>
      <c r="E282" s="6"/>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row>
    <row r="283" spans="1:33" ht="15.75" customHeight="1">
      <c r="A283" s="133"/>
      <c r="B283" s="134"/>
      <c r="C283" s="135"/>
      <c r="D283" s="4"/>
      <c r="E283" s="6"/>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row>
    <row r="284" spans="1:33" ht="15.75" customHeight="1">
      <c r="A284" s="133"/>
      <c r="B284" s="134"/>
      <c r="C284" s="135"/>
      <c r="D284" s="4"/>
      <c r="E284" s="6"/>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row>
    <row r="285" spans="1:33" ht="15.75" customHeight="1">
      <c r="A285" s="133"/>
      <c r="B285" s="134"/>
      <c r="C285" s="135"/>
      <c r="D285" s="4"/>
      <c r="E285" s="6"/>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row>
    <row r="286" spans="1:33" ht="15.75" customHeight="1">
      <c r="A286" s="133"/>
      <c r="B286" s="134"/>
      <c r="C286" s="135"/>
      <c r="D286" s="4"/>
      <c r="E286" s="6"/>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row>
    <row r="287" spans="1:33" ht="15.75" customHeight="1">
      <c r="A287" s="133"/>
      <c r="B287" s="134"/>
      <c r="C287" s="135"/>
      <c r="D287" s="4"/>
      <c r="E287" s="6"/>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row>
    <row r="288" spans="1:33" ht="15.75" customHeight="1">
      <c r="A288" s="133"/>
      <c r="B288" s="134"/>
      <c r="C288" s="135"/>
      <c r="D288" s="4"/>
      <c r="E288" s="6"/>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row>
    <row r="289" spans="1:33" ht="15.75" customHeight="1">
      <c r="A289" s="133"/>
      <c r="B289" s="134"/>
      <c r="C289" s="135"/>
      <c r="D289" s="4"/>
      <c r="E289" s="6"/>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row>
    <row r="290" spans="1:33" ht="15.75" customHeight="1">
      <c r="A290" s="133"/>
      <c r="B290" s="134"/>
      <c r="C290" s="135"/>
      <c r="D290" s="4"/>
      <c r="E290" s="6"/>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row>
    <row r="291" spans="1:33" ht="15.75" customHeight="1">
      <c r="A291" s="133"/>
      <c r="B291" s="134"/>
      <c r="C291" s="135"/>
      <c r="D291" s="4"/>
      <c r="E291" s="6"/>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row>
    <row r="292" spans="1:33" ht="15.75" customHeight="1">
      <c r="A292" s="133"/>
      <c r="B292" s="134"/>
      <c r="C292" s="135"/>
      <c r="D292" s="4"/>
      <c r="E292" s="6"/>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row>
    <row r="293" spans="1:33" ht="15.75" customHeight="1">
      <c r="A293" s="133"/>
      <c r="B293" s="134"/>
      <c r="C293" s="135"/>
      <c r="D293" s="4"/>
      <c r="E293" s="6"/>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row>
    <row r="294" spans="1:33" ht="15.75" customHeight="1">
      <c r="A294" s="133"/>
      <c r="B294" s="134"/>
      <c r="C294" s="135"/>
      <c r="D294" s="4"/>
      <c r="E294" s="6"/>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row>
    <row r="295" spans="1:33" ht="15.75" customHeight="1">
      <c r="A295" s="133"/>
      <c r="B295" s="134"/>
      <c r="C295" s="135"/>
      <c r="D295" s="4"/>
      <c r="E295" s="6"/>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row>
    <row r="296" spans="1:33" ht="15.75" customHeight="1">
      <c r="A296" s="133"/>
      <c r="B296" s="134"/>
      <c r="C296" s="135"/>
      <c r="D296" s="4"/>
      <c r="E296" s="6"/>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row>
    <row r="297" spans="1:33" ht="15.75" customHeight="1">
      <c r="A297" s="133"/>
      <c r="B297" s="134"/>
      <c r="C297" s="135"/>
      <c r="D297" s="4"/>
      <c r="E297" s="6"/>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row>
    <row r="298" spans="1:33" ht="15.75" customHeight="1">
      <c r="A298" s="133"/>
      <c r="B298" s="134"/>
      <c r="C298" s="135"/>
      <c r="D298" s="4"/>
      <c r="E298" s="6"/>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row>
    <row r="299" spans="1:33" ht="15.75" customHeight="1">
      <c r="A299" s="133"/>
      <c r="B299" s="134"/>
      <c r="C299" s="135"/>
      <c r="D299" s="4"/>
      <c r="E299" s="6"/>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row>
    <row r="300" spans="1:33" ht="15.75" customHeight="1">
      <c r="A300" s="133"/>
      <c r="B300" s="134"/>
      <c r="C300" s="135"/>
      <c r="D300" s="4"/>
      <c r="E300" s="6"/>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row>
    <row r="301" spans="1:33" ht="15.75" customHeight="1">
      <c r="A301" s="133"/>
      <c r="B301" s="134"/>
      <c r="C301" s="135"/>
      <c r="D301" s="4"/>
      <c r="E301" s="6"/>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row>
    <row r="302" spans="1:33" ht="15.75" customHeight="1">
      <c r="A302" s="133"/>
      <c r="B302" s="134"/>
      <c r="C302" s="135"/>
      <c r="D302" s="4"/>
      <c r="E302" s="6"/>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row>
    <row r="303" spans="1:33" ht="15.75" customHeight="1">
      <c r="A303" s="133"/>
      <c r="B303" s="134"/>
      <c r="C303" s="135"/>
      <c r="D303" s="4"/>
      <c r="E303" s="6"/>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row>
    <row r="304" spans="1:33" ht="15.75" customHeight="1">
      <c r="A304" s="133"/>
      <c r="B304" s="134"/>
      <c r="C304" s="135"/>
      <c r="D304" s="4"/>
      <c r="E304" s="6"/>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row>
    <row r="305" spans="1:33" ht="15.75" customHeight="1">
      <c r="A305" s="133"/>
      <c r="B305" s="134"/>
      <c r="C305" s="135"/>
      <c r="D305" s="4"/>
      <c r="E305" s="6"/>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row>
    <row r="306" spans="1:33" ht="15.75" customHeight="1">
      <c r="A306" s="133"/>
      <c r="B306" s="134"/>
      <c r="C306" s="135"/>
      <c r="D306" s="4"/>
      <c r="E306" s="6"/>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row>
    <row r="307" spans="1:33" ht="15.75" customHeight="1">
      <c r="A307" s="133"/>
      <c r="B307" s="134"/>
      <c r="C307" s="135"/>
      <c r="D307" s="4"/>
      <c r="E307" s="6"/>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row>
    <row r="308" spans="1:33" ht="15.75" customHeight="1">
      <c r="A308" s="133"/>
      <c r="B308" s="134"/>
      <c r="C308" s="135"/>
      <c r="D308" s="4"/>
      <c r="E308" s="6"/>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row>
    <row r="309" spans="1:33" ht="15.75" customHeight="1">
      <c r="A309" s="133"/>
      <c r="B309" s="134"/>
      <c r="C309" s="135"/>
      <c r="D309" s="4"/>
      <c r="E309" s="6"/>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row>
    <row r="310" spans="1:33" ht="15.75" customHeight="1">
      <c r="A310" s="133"/>
      <c r="B310" s="134"/>
      <c r="C310" s="135"/>
      <c r="D310" s="4"/>
      <c r="E310" s="6"/>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row>
    <row r="311" spans="1:33" ht="15.75" customHeight="1">
      <c r="A311" s="133"/>
      <c r="B311" s="134"/>
      <c r="C311" s="135"/>
      <c r="D311" s="4"/>
      <c r="E311" s="6"/>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row>
    <row r="312" spans="1:33" ht="15.75" customHeight="1">
      <c r="A312" s="133"/>
      <c r="B312" s="134"/>
      <c r="C312" s="135"/>
      <c r="D312" s="4"/>
      <c r="E312" s="6"/>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row>
    <row r="313" spans="1:33" ht="15.75" customHeight="1">
      <c r="A313" s="133"/>
      <c r="B313" s="134"/>
      <c r="C313" s="135"/>
      <c r="D313" s="4"/>
      <c r="E313" s="6"/>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row>
    <row r="314" spans="1:33" ht="15.75" customHeight="1">
      <c r="A314" s="133"/>
      <c r="B314" s="134"/>
      <c r="C314" s="135"/>
      <c r="D314" s="4"/>
      <c r="E314" s="6"/>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row>
    <row r="315" spans="1:33" ht="15.75" customHeight="1">
      <c r="A315" s="133"/>
      <c r="B315" s="134"/>
      <c r="C315" s="135"/>
      <c r="D315" s="4"/>
      <c r="E315" s="6"/>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row>
    <row r="316" spans="1:33" ht="15.75" customHeight="1">
      <c r="A316" s="133"/>
      <c r="B316" s="134"/>
      <c r="C316" s="135"/>
      <c r="D316" s="4"/>
      <c r="E316" s="6"/>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row>
    <row r="317" spans="1:33" ht="15.75" customHeight="1">
      <c r="A317" s="133"/>
      <c r="B317" s="134"/>
      <c r="C317" s="135"/>
      <c r="D317" s="4"/>
      <c r="E317" s="6"/>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row>
    <row r="318" spans="1:33" ht="15.75" customHeight="1">
      <c r="A318" s="133"/>
      <c r="B318" s="134"/>
      <c r="C318" s="135"/>
      <c r="D318" s="4"/>
      <c r="E318" s="6"/>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row>
    <row r="319" spans="1:33" ht="15.75" customHeight="1">
      <c r="A319" s="133"/>
      <c r="B319" s="134"/>
      <c r="C319" s="135"/>
      <c r="D319" s="4"/>
      <c r="E319" s="6"/>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row>
    <row r="320" spans="1:33" ht="15.75" customHeight="1">
      <c r="A320" s="133"/>
      <c r="B320" s="134"/>
      <c r="C320" s="135"/>
      <c r="D320" s="4"/>
      <c r="E320" s="6"/>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row>
    <row r="321" spans="1:33" ht="15.75" customHeight="1">
      <c r="A321" s="133"/>
      <c r="B321" s="134"/>
      <c r="C321" s="135"/>
      <c r="D321" s="4"/>
      <c r="E321" s="6"/>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row>
    <row r="322" spans="1:33" ht="15.75" customHeight="1">
      <c r="A322" s="133"/>
      <c r="B322" s="134"/>
      <c r="C322" s="135"/>
      <c r="D322" s="4"/>
      <c r="E322" s="6"/>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row>
    <row r="323" spans="1:33" ht="15.75" customHeight="1">
      <c r="A323" s="133"/>
      <c r="B323" s="134"/>
      <c r="C323" s="135"/>
      <c r="D323" s="4"/>
      <c r="E323" s="6"/>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row>
    <row r="324" spans="1:33" ht="15.75" customHeight="1">
      <c r="A324" s="133"/>
      <c r="B324" s="134"/>
      <c r="C324" s="135"/>
      <c r="D324" s="4"/>
      <c r="E324" s="6"/>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row>
    <row r="325" spans="1:33" ht="15.75" customHeight="1">
      <c r="A325" s="133"/>
      <c r="B325" s="134"/>
      <c r="C325" s="135"/>
      <c r="D325" s="4"/>
      <c r="E325" s="6"/>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row>
    <row r="326" spans="1:33" ht="15.75" customHeight="1">
      <c r="A326" s="133"/>
      <c r="B326" s="134"/>
      <c r="C326" s="135"/>
      <c r="D326" s="4"/>
      <c r="E326" s="6"/>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row>
    <row r="327" spans="1:33" ht="15.75" customHeight="1">
      <c r="A327" s="133"/>
      <c r="B327" s="134"/>
      <c r="C327" s="135"/>
      <c r="D327" s="4"/>
      <c r="E327" s="6"/>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row>
    <row r="328" spans="1:33" ht="15.75" customHeight="1">
      <c r="A328" s="133"/>
      <c r="B328" s="134"/>
      <c r="C328" s="135"/>
      <c r="D328" s="4"/>
      <c r="E328" s="6"/>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row>
    <row r="329" spans="1:33" ht="15.75" customHeight="1">
      <c r="A329" s="133"/>
      <c r="B329" s="134"/>
      <c r="C329" s="135"/>
      <c r="D329" s="4"/>
      <c r="E329" s="6"/>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row>
    <row r="330" spans="1:33" ht="15.75" customHeight="1">
      <c r="A330" s="133"/>
      <c r="B330" s="134"/>
      <c r="C330" s="135"/>
      <c r="D330" s="4"/>
      <c r="E330" s="6"/>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row>
    <row r="331" spans="1:33" ht="15.75" customHeight="1">
      <c r="A331" s="133"/>
      <c r="B331" s="134"/>
      <c r="C331" s="135"/>
      <c r="D331" s="4"/>
      <c r="E331" s="6"/>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row>
    <row r="332" spans="1:33" ht="15.75" customHeight="1">
      <c r="A332" s="133"/>
      <c r="B332" s="134"/>
      <c r="C332" s="135"/>
      <c r="D332" s="4"/>
      <c r="E332" s="6"/>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row>
    <row r="333" spans="1:33" ht="15.75" customHeight="1"/>
    <row r="334" spans="1:33" ht="15.75" customHeight="1"/>
    <row r="335" spans="1:33" ht="15.75" customHeight="1"/>
    <row r="336" spans="1:33"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2">
    <mergeCell ref="B101:C101"/>
    <mergeCell ref="B102:C102"/>
    <mergeCell ref="B103:C103"/>
    <mergeCell ref="B104:C104"/>
    <mergeCell ref="B105:C105"/>
    <mergeCell ref="B106:C106"/>
    <mergeCell ref="B108:C108"/>
    <mergeCell ref="B91:C91"/>
    <mergeCell ref="B92:C92"/>
    <mergeCell ref="B93:C93"/>
    <mergeCell ref="B94:C94"/>
    <mergeCell ref="B95:C95"/>
    <mergeCell ref="B96:C96"/>
    <mergeCell ref="B97:C97"/>
    <mergeCell ref="B98:C98"/>
    <mergeCell ref="B100:C100"/>
    <mergeCell ref="B82:C82"/>
    <mergeCell ref="B83:C83"/>
    <mergeCell ref="B84:C84"/>
    <mergeCell ref="B85:C85"/>
    <mergeCell ref="B86:C86"/>
    <mergeCell ref="B87:C87"/>
    <mergeCell ref="B88:C88"/>
    <mergeCell ref="B89:C89"/>
    <mergeCell ref="B90:C90"/>
    <mergeCell ref="B72:C72"/>
    <mergeCell ref="B73:C73"/>
    <mergeCell ref="B74:C74"/>
    <mergeCell ref="B75:C75"/>
    <mergeCell ref="B76:C76"/>
    <mergeCell ref="B77:C77"/>
    <mergeCell ref="B78:C78"/>
    <mergeCell ref="B79:C79"/>
    <mergeCell ref="B80:C80"/>
    <mergeCell ref="B123:C123"/>
    <mergeCell ref="B124:C124"/>
    <mergeCell ref="B109:C109"/>
    <mergeCell ref="B110:C110"/>
    <mergeCell ref="B111:C111"/>
    <mergeCell ref="B113:C113"/>
    <mergeCell ref="B114:C114"/>
    <mergeCell ref="B115:C115"/>
    <mergeCell ref="B116:C116"/>
    <mergeCell ref="B51:C51"/>
    <mergeCell ref="B52:C52"/>
    <mergeCell ref="B53:C53"/>
    <mergeCell ref="B54:C54"/>
    <mergeCell ref="B117:C117"/>
    <mergeCell ref="B118:C118"/>
    <mergeCell ref="B120:C120"/>
    <mergeCell ref="B121:C121"/>
    <mergeCell ref="B122:C122"/>
    <mergeCell ref="B55:C55"/>
    <mergeCell ref="B56:C56"/>
    <mergeCell ref="B57:C57"/>
    <mergeCell ref="B59:C59"/>
    <mergeCell ref="B60:C60"/>
    <mergeCell ref="B61:C61"/>
    <mergeCell ref="B62:C62"/>
    <mergeCell ref="B63:C63"/>
    <mergeCell ref="B64:C64"/>
    <mergeCell ref="B65:C65"/>
    <mergeCell ref="B66:C66"/>
    <mergeCell ref="B67:C67"/>
    <mergeCell ref="B68:C68"/>
    <mergeCell ref="B69:C69"/>
    <mergeCell ref="B71:C71"/>
    <mergeCell ref="B42:C42"/>
    <mergeCell ref="B43:C43"/>
    <mergeCell ref="B44:C44"/>
    <mergeCell ref="B45:C45"/>
    <mergeCell ref="B46:C46"/>
    <mergeCell ref="B47:C47"/>
    <mergeCell ref="B48:C48"/>
    <mergeCell ref="B49:C49"/>
    <mergeCell ref="B50:C50"/>
    <mergeCell ref="B32:C32"/>
    <mergeCell ref="B33:C33"/>
    <mergeCell ref="B34:C34"/>
    <mergeCell ref="B35:C35"/>
    <mergeCell ref="B36:C36"/>
    <mergeCell ref="B37:C37"/>
    <mergeCell ref="B38:C38"/>
    <mergeCell ref="B40:C40"/>
    <mergeCell ref="B41:C41"/>
    <mergeCell ref="B22:C22"/>
    <mergeCell ref="B23:C23"/>
    <mergeCell ref="B24:C24"/>
    <mergeCell ref="B25:C25"/>
    <mergeCell ref="B26:C26"/>
    <mergeCell ref="B27:C27"/>
    <mergeCell ref="B29:C29"/>
    <mergeCell ref="B30:C30"/>
    <mergeCell ref="B31:C31"/>
    <mergeCell ref="B12:C12"/>
    <mergeCell ref="B13:C13"/>
    <mergeCell ref="B14:C14"/>
    <mergeCell ref="B16:C16"/>
    <mergeCell ref="B17:C17"/>
    <mergeCell ref="B18:C18"/>
    <mergeCell ref="B19:C19"/>
    <mergeCell ref="B20:C20"/>
    <mergeCell ref="B21:C21"/>
    <mergeCell ref="A4:B4"/>
    <mergeCell ref="A5:B5"/>
    <mergeCell ref="G7:L7"/>
    <mergeCell ref="N7:R7"/>
    <mergeCell ref="G8:L8"/>
    <mergeCell ref="N8:R8"/>
    <mergeCell ref="O9:Q9"/>
    <mergeCell ref="B10:C10"/>
    <mergeCell ref="B11:C11"/>
  </mergeCells>
  <conditionalFormatting sqref="D10 D30 D116 D118">
    <cfRule type="cellIs" dxfId="65" priority="1" operator="equal">
      <formula>"YES"</formula>
    </cfRule>
  </conditionalFormatting>
  <conditionalFormatting sqref="D14">
    <cfRule type="cellIs" dxfId="64" priority="2" operator="equal">
      <formula>"A"</formula>
    </cfRule>
    <cfRule type="containsText" dxfId="63" priority="3" operator="containsText" text="C">
      <formula>NOT(ISERROR(SEARCH(("C"),(D14))))</formula>
    </cfRule>
    <cfRule type="cellIs" dxfId="62" priority="4" operator="equal">
      <formula>"B"</formula>
    </cfRule>
    <cfRule type="cellIs" dxfId="61" priority="5" operator="equal">
      <formula>"B+"</formula>
    </cfRule>
  </conditionalFormatting>
  <conditionalFormatting sqref="D20">
    <cfRule type="cellIs" dxfId="60" priority="6" operator="equal">
      <formula>"YES"</formula>
    </cfRule>
  </conditionalFormatting>
  <conditionalFormatting sqref="D23">
    <cfRule type="cellIs" dxfId="59" priority="7" operator="equal">
      <formula>"NO"</formula>
    </cfRule>
  </conditionalFormatting>
  <conditionalFormatting sqref="D26">
    <cfRule type="containsText" dxfId="58" priority="8" operator="containsText" text="YES">
      <formula>NOT(ISERROR(SEARCH(("YES"),(D26))))</formula>
    </cfRule>
  </conditionalFormatting>
  <conditionalFormatting sqref="D31">
    <cfRule type="containsText" dxfId="57" priority="9" operator="containsText" text="YES">
      <formula>NOT(ISERROR(SEARCH(("YES"),(D31))))</formula>
    </cfRule>
  </conditionalFormatting>
  <conditionalFormatting sqref="D66">
    <cfRule type="cellIs" dxfId="56" priority="10" operator="equal">
      <formula>"YES"</formula>
    </cfRule>
  </conditionalFormatting>
  <conditionalFormatting sqref="D71">
    <cfRule type="containsText" dxfId="55" priority="11" operator="containsText" text="YES">
      <formula>NOT(ISERROR(SEARCH(("YES"),(D71))))</formula>
    </cfRule>
  </conditionalFormatting>
  <conditionalFormatting sqref="D72">
    <cfRule type="containsText" dxfId="54" priority="12" operator="containsText" text="YES">
      <formula>NOT(ISERROR(SEARCH(("YES"),(D72))))</formula>
    </cfRule>
    <cfRule type="cellIs" dxfId="53" priority="13" operator="equal">
      <formula>"NO"</formula>
    </cfRule>
  </conditionalFormatting>
  <conditionalFormatting sqref="D73">
    <cfRule type="containsText" dxfId="52" priority="14" operator="containsText" text="YES">
      <formula>NOT(ISERROR(SEARCH(("YES"),(D73))))</formula>
    </cfRule>
  </conditionalFormatting>
  <conditionalFormatting sqref="D74">
    <cfRule type="cellIs" dxfId="51" priority="15" operator="equal">
      <formula>"NO"</formula>
    </cfRule>
  </conditionalFormatting>
  <conditionalFormatting sqref="D75:D79">
    <cfRule type="containsText" dxfId="50" priority="16" operator="containsText" text="YES">
      <formula>NOT(ISERROR(SEARCH(("YES"),(D75))))</formula>
    </cfRule>
  </conditionalFormatting>
  <conditionalFormatting sqref="D92">
    <cfRule type="cellIs" dxfId="49" priority="17" operator="equal">
      <formula>"NO"</formula>
    </cfRule>
  </conditionalFormatting>
  <conditionalFormatting sqref="D98">
    <cfRule type="cellIs" dxfId="48" priority="18" operator="equal">
      <formula>"YES"</formula>
    </cfRule>
  </conditionalFormatting>
  <conditionalFormatting sqref="D104">
    <cfRule type="cellIs" dxfId="47" priority="19" operator="equal">
      <formula>"YES"</formula>
    </cfRule>
  </conditionalFormatting>
  <conditionalFormatting sqref="D109">
    <cfRule type="cellIs" dxfId="46" priority="20" operator="equal">
      <formula>"YES"</formula>
    </cfRule>
  </conditionalFormatting>
  <conditionalFormatting sqref="D125">
    <cfRule type="containsText" dxfId="45" priority="21" operator="containsText" text="YES">
      <formula>NOT(ISERROR(SEARCH(("YES"),(D125))))</formula>
    </cfRule>
    <cfRule type="containsText" dxfId="44" priority="22" operator="containsText" text="NO">
      <formula>NOT(ISERROR(SEARCH(("NO"),(D125))))</formula>
    </cfRule>
  </conditionalFormatting>
  <conditionalFormatting sqref="F4:F5">
    <cfRule type="cellIs" dxfId="43" priority="23" operator="equal">
      <formula>"A"</formula>
    </cfRule>
    <cfRule type="cellIs" dxfId="42" priority="24" operator="equal">
      <formula>"YES"</formula>
    </cfRule>
    <cfRule type="cellIs" dxfId="41" priority="25" operator="equal">
      <formula>"B+"</formula>
    </cfRule>
    <cfRule type="cellIs" dxfId="40" priority="26" operator="equal">
      <formula>"B"</formula>
    </cfRule>
    <cfRule type="cellIs" dxfId="39" priority="27" operator="equal">
      <formula>"C"</formula>
    </cfRule>
  </conditionalFormatting>
  <conditionalFormatting sqref="F10">
    <cfRule type="cellIs" dxfId="38" priority="28" operator="equal">
      <formula>"C"</formula>
    </cfRule>
  </conditionalFormatting>
  <conditionalFormatting sqref="F10:F37">
    <cfRule type="cellIs" dxfId="37" priority="30" operator="equal">
      <formula>"B+"</formula>
    </cfRule>
  </conditionalFormatting>
  <conditionalFormatting sqref="F10:F125 G16:L70 J71:L76 G71:H124 J77:J91 I81:I124 K81:L124 J93:J124">
    <cfRule type="cellIs" dxfId="36" priority="29" operator="equal">
      <formula>"A"</formula>
    </cfRule>
  </conditionalFormatting>
  <conditionalFormatting sqref="F14">
    <cfRule type="cellIs" dxfId="35" priority="31" operator="equal">
      <formula>"YES"</formula>
    </cfRule>
    <cfRule type="cellIs" dxfId="34" priority="32" operator="equal">
      <formula>"B"</formula>
    </cfRule>
    <cfRule type="cellIs" dxfId="33" priority="33" operator="equal">
      <formula>"B+"</formula>
    </cfRule>
    <cfRule type="cellIs" dxfId="32" priority="34" operator="equal">
      <formula>"C"</formula>
    </cfRule>
  </conditionalFormatting>
  <conditionalFormatting sqref="F38:L69">
    <cfRule type="cellIs" dxfId="31" priority="35" operator="equal">
      <formula>"B+"</formula>
    </cfRule>
  </conditionalFormatting>
  <conditionalFormatting sqref="F125:L125">
    <cfRule type="cellIs" dxfId="30" priority="36" operator="equal">
      <formula>"A"</formula>
    </cfRule>
    <cfRule type="cellIs" dxfId="29" priority="37" operator="equal">
      <formula>"B+"</formula>
    </cfRule>
  </conditionalFormatting>
  <conditionalFormatting sqref="G42:G46">
    <cfRule type="cellIs" dxfId="28" priority="38" operator="equal">
      <formula>"YES"</formula>
    </cfRule>
  </conditionalFormatting>
  <conditionalFormatting sqref="G52 G54:G57">
    <cfRule type="cellIs" dxfId="27" priority="39" operator="equal">
      <formula>"YES"</formula>
    </cfRule>
  </conditionalFormatting>
  <conditionalFormatting sqref="G91">
    <cfRule type="cellIs" dxfId="26" priority="40" operator="equal">
      <formula>"YES"</formula>
    </cfRule>
  </conditionalFormatting>
  <conditionalFormatting sqref="G96">
    <cfRule type="cellIs" dxfId="25" priority="41" operator="equal">
      <formula>"YES"</formula>
    </cfRule>
  </conditionalFormatting>
  <conditionalFormatting sqref="G16:L37 F70:F124 J71:L76 G71:H124 J81:J91 I81:I124 K81:L124 J93:J124">
    <cfRule type="cellIs" dxfId="24" priority="42" operator="equal">
      <formula>"B+"</formula>
    </cfRule>
  </conditionalFormatting>
  <conditionalFormatting sqref="G70:L70 K77:K78 J77:J80 L78:L80">
    <cfRule type="cellIs" dxfId="23" priority="45" operator="equal">
      <formula>"B+"</formula>
    </cfRule>
  </conditionalFormatting>
  <conditionalFormatting sqref="H59:H69">
    <cfRule type="cellIs" dxfId="22" priority="46" operator="equal">
      <formula>"YES"</formula>
    </cfRule>
  </conditionalFormatting>
  <conditionalFormatting sqref="H75">
    <cfRule type="cellIs" dxfId="21" priority="47" operator="equal">
      <formula>"YES"</formula>
    </cfRule>
  </conditionalFormatting>
  <conditionalFormatting sqref="I16:I70 J16:L76 G16:H125 J77:J91 I81:I125 K81:L125 J93:J125">
    <cfRule type="cellIs" dxfId="20" priority="43" operator="equal">
      <formula>"X"</formula>
    </cfRule>
  </conditionalFormatting>
  <conditionalFormatting sqref="I61">
    <cfRule type="cellIs" dxfId="19" priority="48" operator="equal">
      <formula>"YES"</formula>
    </cfRule>
  </conditionalFormatting>
  <conditionalFormatting sqref="I71:I80 K100:K106 L108:L111">
    <cfRule type="cellIs" dxfId="18" priority="49" operator="equal">
      <formula>"YES"</formula>
    </cfRule>
  </conditionalFormatting>
  <conditionalFormatting sqref="I104">
    <cfRule type="cellIs" dxfId="17" priority="50" operator="equal">
      <formula>"YES"</formula>
    </cfRule>
  </conditionalFormatting>
  <conditionalFormatting sqref="I109">
    <cfRule type="cellIs" dxfId="16" priority="51" operator="equal">
      <formula>"YES"</formula>
    </cfRule>
  </conditionalFormatting>
  <conditionalFormatting sqref="J82:J91 J93:J98">
    <cfRule type="cellIs" dxfId="15" priority="52" operator="equal">
      <formula>"yes"</formula>
    </cfRule>
  </conditionalFormatting>
  <conditionalFormatting sqref="J92">
    <cfRule type="cellIs" dxfId="14" priority="53" operator="equal">
      <formula>"N*"</formula>
    </cfRule>
  </conditionalFormatting>
  <conditionalFormatting sqref="K77:K78 L78:L80">
    <cfRule type="cellIs" dxfId="13" priority="44" operator="equal">
      <formula>"A"</formula>
    </cfRule>
    <cfRule type="cellIs" dxfId="12" priority="54" operator="equal">
      <formula>"X"</formula>
    </cfRule>
  </conditionalFormatting>
  <conditionalFormatting sqref="K79:K80">
    <cfRule type="cellIs" dxfId="11" priority="55" operator="equal">
      <formula>"YES"</formula>
    </cfRule>
  </conditionalFormatting>
  <conditionalFormatting sqref="L77">
    <cfRule type="cellIs" dxfId="10" priority="56" operator="equal">
      <formula>"YES"</formula>
    </cfRule>
  </conditionalFormatting>
  <conditionalFormatting sqref="M10:M21 N10:N125 M23:M125">
    <cfRule type="cellIs" dxfId="9" priority="57" operator="equal">
      <formula>"AFTER"</formula>
    </cfRule>
    <cfRule type="cellIs" dxfId="8" priority="58" operator="equal">
      <formula>"BEFORE"</formula>
    </cfRule>
  </conditionalFormatting>
  <conditionalFormatting sqref="N14">
    <cfRule type="cellIs" dxfId="7" priority="59" operator="equal">
      <formula>"A"</formula>
    </cfRule>
    <cfRule type="cellIs" dxfId="6" priority="60" operator="equal">
      <formula>"B+"</formula>
    </cfRule>
    <cfRule type="cellIs" dxfId="5" priority="61" operator="equal">
      <formula>"YES"</formula>
    </cfRule>
    <cfRule type="cellIs" dxfId="4" priority="62" operator="equal">
      <formula>"B"</formula>
    </cfRule>
    <cfRule type="cellIs" dxfId="3" priority="63" operator="equal">
      <formula>"B+"</formula>
    </cfRule>
    <cfRule type="cellIs" dxfId="2" priority="64" operator="equal">
      <formula>"C"</formula>
    </cfRule>
  </conditionalFormatting>
  <conditionalFormatting sqref="O16:Q16">
    <cfRule type="cellIs" dxfId="1" priority="65" operator="equal">
      <formula>"A"</formula>
    </cfRule>
    <cfRule type="cellIs" dxfId="0" priority="66" operator="equal">
      <formula>"B+"</formula>
    </cfRule>
  </conditionalFormatting>
  <dataValidations count="8">
    <dataValidation type="list" allowBlank="1" showErrorMessage="1" sqref="D10:D13 D15:D71 D73:D125" xr:uid="{00000000-0002-0000-0100-000000000000}">
      <formula1>"YES,NO"</formula1>
    </dataValidation>
    <dataValidation type="list" allowBlank="1" showErrorMessage="1" sqref="G16:L21 G23:L41 H42:L46 G47:L51 H52:L52 G53:L53 H54:L57 G58:L58 I59:L60 J61:L61 G59:G69 I62:L69 G70:L70 G71:H74 G75 J71:L76 J77:K77 J78:L78 G76:H80 J79:J80 L79:L80 G81:L81 G82:I90 H91:I91 G92:I95 H96:I96 G97:I98 K82:L98 G99:L99 G100:J103 G104:H104 J104 G105:J106 L100:L106 G107:L107 G108:K108 G109:H109 J109:K109 G110:K111 G112:L125" xr:uid="{00000000-0002-0000-0100-000001000000}">
      <formula1>"X"</formula1>
    </dataValidation>
    <dataValidation type="list" allowBlank="1" showErrorMessage="1" sqref="F4:F5 F14 N14" xr:uid="{00000000-0002-0000-0100-000002000000}">
      <formula1>"C,B,B+,A"</formula1>
    </dataValidation>
    <dataValidation type="list" allowBlank="1" showErrorMessage="1" sqref="F10:F13 D14 F15:F144" xr:uid="{00000000-0002-0000-0100-000003000000}">
      <formula1>"A,B,B+,C"</formula1>
    </dataValidation>
    <dataValidation type="list" allowBlank="1" showErrorMessage="1" sqref="O10:Q10 O16:Q21 O23:Q125" xr:uid="{00000000-0002-0000-0100-000004000000}">
      <formula1>$G$9:$L$9</formula1>
    </dataValidation>
    <dataValidation type="list" allowBlank="1" showErrorMessage="1" sqref="M10:M21 M23:M125" xr:uid="{00000000-0002-0000-0100-000005000000}">
      <formula1>"BEFORE,AFTER"</formula1>
    </dataValidation>
    <dataValidation type="list" allowBlank="1" showErrorMessage="1" sqref="N10:N13 N15:N125" xr:uid="{00000000-0002-0000-0100-000006000000}">
      <formula1>"Agree,Disagree,Other"</formula1>
    </dataValidation>
    <dataValidation type="list" allowBlank="1" showErrorMessage="1" sqref="D72" xr:uid="{00000000-0002-0000-0100-000007000000}">
      <formula1>"YES,NO,N/A"</formula1>
    </dataValidation>
  </dataValidations>
  <pageMargins left="0.7" right="0.7" top="0.75" bottom="0.75" header="0" footer="0"/>
  <pageSetup orientation="landscape"/>
  <headerFooter>
    <oddHeader>&amp;L9D8100MAR Fund’s ESMS&amp;C9D8100ES-Screening-Q&amp;R9D8100Version: 2022-02-02</oddHeader>
    <oddFooter>&amp;L000000&amp;R000000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ESSQ-MATRIX</vt:lpstr>
      <vt:lpstr>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elisa blanda</cp:lastModifiedBy>
  <dcterms:modified xsi:type="dcterms:W3CDTF">2026-08-20T15:18:38Z</dcterms:modified>
</cp:coreProperties>
</file>